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>
    <definedName name="_xlnm.Print_Titles" localSheetId="0">'Form 12 - UCA'!$9:$11</definedName>
    <definedName name="_xlnm.Print_Area" localSheetId="0">'Form 12 - UCA'!$A$1:$J$49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<sst xmlns="http://schemas.openxmlformats.org/spreadsheetml/2006/main" uniqueCount="70">
  <si>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FDP Form 12 - Unliquidated Cash Advances</t>
  </si>
  <si>
    <t>UNLIQUIDATED CASH ADVANCES</t>
  </si>
  <si>
    <t>REGION:</t>
  </si>
  <si>
    <t>CARAGA 13</t>
  </si>
  <si>
    <t>CALENDAR YEAR:</t>
  </si>
  <si>
    <t>PROVINCE:</t>
  </si>
  <si>
    <t>SURIGAO DEL NORTE</t>
  </si>
  <si>
    <t>QUARTER:</t>
  </si>
  <si>
    <t>CITY/MUNICIPALITY:</t>
  </si>
  <si>
    <t>SURIGAO CITY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</si>
  <si>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</si>
  <si>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</si>
  <si>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</si>
  <si>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</si>
  <si>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</si>
  <si>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</si>
  <si>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</si>
  <si>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</si>
  <si>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</si>
  <si>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</si>
  <si>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</si>
  <si>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</si>
  <si>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</si>
  <si>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Abian, Baltazar</t>
  </si>
  <si>
    <t>TEV</t>
  </si>
  <si>
    <t>Amper, Aicee</t>
  </si>
  <si>
    <t>travel</t>
  </si>
  <si>
    <t>Ajoc, Agustina</t>
  </si>
  <si>
    <t>Adtoon, Marah</t>
  </si>
  <si>
    <t>Arreza, Antonio</t>
  </si>
  <si>
    <t>Baguanga, Virgilio</t>
  </si>
  <si>
    <t>tev</t>
  </si>
  <si>
    <t>Balmora, Hyanchi Ermie</t>
  </si>
  <si>
    <t>Besario, Halan</t>
  </si>
  <si>
    <t>Buquid, Dionesio</t>
  </si>
  <si>
    <t>Burdas, Vaya Angelica</t>
  </si>
  <si>
    <t>Campos, Jomar</t>
  </si>
  <si>
    <t>Coralat, Jeny-Rose</t>
  </si>
  <si>
    <t>Dela Rosa, Araceli</t>
  </si>
  <si>
    <t>Diaz, Harvey</t>
  </si>
  <si>
    <t>Dumlao, Pabloo Ives II</t>
  </si>
  <si>
    <t>PO</t>
  </si>
  <si>
    <t>Edillor, Josephine</t>
  </si>
  <si>
    <t>Erazo, Myrna</t>
  </si>
  <si>
    <t>Galigao, Pilar</t>
  </si>
  <si>
    <t>Prizes&amp; Hon. Member board of judges during National Arts month</t>
  </si>
  <si>
    <t>Prizes&amp; Hon. For dance presentation &amp; Board of judges hon. In mural painting contest</t>
  </si>
  <si>
    <t>Gohil, Julito</t>
  </si>
  <si>
    <t>Manliguez, Suzette</t>
  </si>
  <si>
    <t>Mendez, Daylinda</t>
  </si>
  <si>
    <t>Monteros, Jocelyn</t>
  </si>
  <si>
    <t>bal.</t>
  </si>
  <si>
    <t>Nagas, Sebastian</t>
  </si>
  <si>
    <t>Ocampo, Mary Kristelle E.</t>
  </si>
  <si>
    <t>Pagalpalan, Allan</t>
  </si>
  <si>
    <t>Pontevedra, Genevieve</t>
  </si>
  <si>
    <t>Seiga, Edna</t>
  </si>
  <si>
    <t>Sequihod, Kenney Rey</t>
  </si>
  <si>
    <t>Zerda, Maridel</t>
  </si>
  <si>
    <t>TOTAL</t>
  </si>
  <si>
    <t>We hereby certify that we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</si>
  <si>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</si>
  <si>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</si>
  <si>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</si>
  <si>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</si>
  <si>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</si>
  <si>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</si>
  <si>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</si>
  <si>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</si>
  <si>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v1</t>
  </si>
</sst>
</file>

<file path=xl/styles.xml><?xml version="1.0" encoding="utf-8"?>
<styleSheet xmlns="http://schemas.openxmlformats.org/spreadsheetml/2006/main" xml:space="preserve">
  <numFmts count="2">
    <numFmt numFmtId="164" formatCode="mm/dd/yyyy;@"/>
    <numFmt numFmtId="165" formatCode="_-* #,##0.00_-;\-* #,##0.00_-;_-* &quot;-&quot;??_-;_-@_-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6" numFmtId="164" fillId="3" borderId="0" applyFont="1" applyNumberFormat="1" applyFill="1" applyBorder="0" applyAlignment="1">
      <alignment horizontal="left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165" fillId="2" borderId="2" applyFont="0" applyNumberFormat="1" applyFill="0" applyBorder="1" applyAlignment="1">
      <alignment horizontal="left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bottom" textRotation="0" wrapText="true" shrinkToFit="false"/>
    </xf>
    <xf xfId="0" fontId="0" numFmtId="0" fillId="3" borderId="2" applyFont="0" applyNumberFormat="0" applyFill="1" applyBorder="1" applyAlignment="1">
      <alignment horizontal="left" vertical="bottom" textRotation="0" wrapText="false" shrinkToFit="false"/>
    </xf>
    <xf xfId="0" fontId="0" numFmtId="165" fillId="3" borderId="2" applyFont="0" applyNumberFormat="1" applyFill="1" applyBorder="1" applyAlignment="1">
      <alignment horizontal="left" vertical="bottom" textRotation="0" wrapText="false" shrinkToFit="false"/>
    </xf>
    <xf xfId="0" fontId="0" numFmtId="165" fillId="3" borderId="2" applyFont="0" applyNumberFormat="1" applyFill="1" applyBorder="1" applyAlignment="1">
      <alignment horizontal="left" vertical="bottom" textRotation="0" wrapText="true" shrinkToFit="false"/>
    </xf>
    <xf xfId="0" fontId="0" numFmtId="165" fillId="2" borderId="2" applyFont="0" applyNumberFormat="1" applyFill="0" applyBorder="1" applyAlignment="1">
      <alignment horizontal="left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center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0" numFmtId="164" fillId="3" borderId="2" applyFont="0" applyNumberFormat="1" applyFill="1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false" shrinkToFit="false"/>
    </xf>
    <xf xfId="0" fontId="0" numFmtId="165" fillId="2" borderId="2" applyFont="0" applyNumberFormat="1" applyFill="0" applyBorder="1" applyAlignment="1">
      <alignment horizontal="left" vertical="top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false" shrinkToFit="false"/>
    </xf>
    <xf xfId="0" fontId="0" numFmtId="0" fillId="3" borderId="2" applyFont="0" applyNumberFormat="0" applyFill="1" applyBorder="1" applyAlignment="1">
      <alignment horizontal="left" vertical="top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164" fillId="2" borderId="2" applyFont="0" applyNumberFormat="1" applyFill="0" applyBorder="1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9"/>
  <sheetViews>
    <sheetView tabSelected="1" workbookViewId="0" showGridLines="true" showRowColHeaders="1">
      <selection activeCell="A44" sqref="A44:J44"/>
    </sheetView>
  </sheetViews>
  <sheetFormatPr defaultRowHeight="14.4" outlineLevelRow="0" outlineLevelCol="0"/>
  <cols>
    <col min="1" max="1" width="25.140625" customWidth="true" style="4"/>
    <col min="2" max="2" width="19.28515625" customWidth="true" style="4"/>
    <col min="3" max="3" width="15.7109375" customWidth="true" style="16"/>
    <col min="4" max="4" width="21.85546875" customWidth="true" style="4"/>
    <col min="5" max="5" width="15.7109375" customWidth="true" style="4"/>
    <col min="6" max="6" width="15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10.5703125" customWidth="true" style="4"/>
  </cols>
  <sheetData>
    <row r="1" spans="1:14">
      <c r="A1" s="11" t="s">
        <v>0</v>
      </c>
      <c r="B1" s="3"/>
      <c r="C1" s="40"/>
      <c r="D1" s="3"/>
      <c r="E1" s="3"/>
    </row>
    <row r="2" spans="1:14">
      <c r="A2" s="5"/>
      <c r="B2" s="5"/>
      <c r="C2" s="41"/>
      <c r="D2" s="5"/>
      <c r="E2" s="5"/>
    </row>
    <row r="3" spans="1:1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>
      <c r="A5" s="12" t="s">
        <v>2</v>
      </c>
      <c r="B5" s="30" t="s">
        <v>3</v>
      </c>
      <c r="C5" s="42"/>
      <c r="D5" s="12" t="s">
        <v>4</v>
      </c>
      <c r="E5" s="14">
        <v>2023</v>
      </c>
    </row>
    <row r="6" spans="1:14">
      <c r="A6" s="1" t="s">
        <v>5</v>
      </c>
      <c r="B6" s="31" t="s">
        <v>6</v>
      </c>
      <c r="C6" s="43"/>
      <c r="D6" s="13" t="s">
        <v>7</v>
      </c>
      <c r="E6" s="8">
        <v>1</v>
      </c>
    </row>
    <row r="7" spans="1:14">
      <c r="A7" s="1" t="s">
        <v>8</v>
      </c>
      <c r="B7" s="31" t="s">
        <v>9</v>
      </c>
      <c r="C7" s="43"/>
      <c r="D7" s="13"/>
      <c r="E7" s="8"/>
    </row>
    <row r="8" spans="1:14">
      <c r="A8" s="7"/>
      <c r="B8" s="8"/>
      <c r="C8" s="43"/>
      <c r="D8" s="9"/>
      <c r="E8" s="10"/>
      <c r="F8" s="10"/>
      <c r="G8" s="10"/>
    </row>
    <row r="9" spans="1:14">
      <c r="A9" s="20" t="s">
        <v>10</v>
      </c>
      <c r="B9" s="21" t="s">
        <v>11</v>
      </c>
      <c r="C9" s="21" t="s">
        <v>12</v>
      </c>
      <c r="D9" s="21" t="s">
        <v>13</v>
      </c>
      <c r="E9" s="21" t="s">
        <v>14</v>
      </c>
      <c r="F9" s="21"/>
      <c r="G9" s="21"/>
      <c r="H9" s="21"/>
      <c r="I9" s="21"/>
      <c r="J9" s="21"/>
    </row>
    <row r="10" spans="1:14">
      <c r="A10" s="21"/>
      <c r="B10" s="21"/>
      <c r="C10" s="21"/>
      <c r="D10" s="21"/>
      <c r="E10" s="21" t="s">
        <v>15</v>
      </c>
      <c r="F10" s="21"/>
      <c r="G10" s="21"/>
      <c r="H10" s="21" t="s">
        <v>16</v>
      </c>
      <c r="I10" s="21"/>
      <c r="J10" s="21"/>
    </row>
    <row r="11" spans="1:14">
      <c r="A11" s="22"/>
      <c r="B11" s="22"/>
      <c r="C11" s="22"/>
      <c r="D11" s="22"/>
      <c r="E11" s="23" t="s">
        <v>17</v>
      </c>
      <c r="F11" s="24" t="s">
        <v>18</v>
      </c>
      <c r="G11" s="24" t="s">
        <v>19</v>
      </c>
      <c r="H11" s="24" t="s">
        <v>20</v>
      </c>
      <c r="I11" s="24" t="s">
        <v>21</v>
      </c>
      <c r="J11" s="24" t="s">
        <v>22</v>
      </c>
    </row>
    <row r="12" spans="1:14">
      <c r="A12" s="33" t="s">
        <v>23</v>
      </c>
      <c r="B12" s="34">
        <v>21644</v>
      </c>
      <c r="C12" s="44">
        <v>44991</v>
      </c>
      <c r="D12" s="48" t="s">
        <v>24</v>
      </c>
      <c r="E12" s="34">
        <f>IF(($N$22-C12)&lt;=30,B12,0)</f>
        <v>21644</v>
      </c>
      <c r="F12" s="34">
        <f>IF(AND(($N$22 - C12) &gt; 30, ($N$22 - C12) &lt;= 90),B12, 0)</f>
        <v>0</v>
      </c>
      <c r="G12" s="34">
        <f>IF(AND(($N$22 -C12) &gt; 90, ($N$22 -C12) &lt;= 365),B12, 0)</f>
        <v>0</v>
      </c>
      <c r="H12" s="34">
        <f>IF(AND(($N$22 -C12) &gt; 365, ($N$22 -C12) &lt;= (365 * 2)),B12, 0)</f>
        <v>0</v>
      </c>
      <c r="I12" s="34">
        <f>IF(AND(($N$22 -C12) &gt; (365 * 2), ($N$22 -C12) &lt;= (365 * 3)),B12, 0)</f>
        <v>0</v>
      </c>
      <c r="J12" s="34">
        <f>IF(($N$22 -C12) &gt; (365 * 3),B12, 0)</f>
        <v>0</v>
      </c>
      <c r="K12" s="25"/>
    </row>
    <row r="13" spans="1:14">
      <c r="A13" s="33" t="s">
        <v>25</v>
      </c>
      <c r="B13" s="34">
        <v>23382</v>
      </c>
      <c r="C13" s="44">
        <v>45008</v>
      </c>
      <c r="D13" s="48" t="s">
        <v>26</v>
      </c>
      <c r="E13" s="34">
        <f>IF(($N$22-C13)&lt;=30,B13,0)</f>
        <v>23382</v>
      </c>
      <c r="F13" s="34">
        <f>IF(AND(($N$22 - C13) &gt; 30, ($N$22 - C13) &lt;= 90),B13, 0)</f>
        <v>0</v>
      </c>
      <c r="G13" s="34"/>
      <c r="H13" s="34"/>
      <c r="I13" s="34"/>
      <c r="J13" s="34"/>
    </row>
    <row r="14" spans="1:14">
      <c r="A14" s="36" t="s">
        <v>27</v>
      </c>
      <c r="B14" s="37">
        <v>2971.84</v>
      </c>
      <c r="C14" s="45">
        <v>40337</v>
      </c>
      <c r="D14" s="49" t="s">
        <v>26</v>
      </c>
      <c r="E14" s="37">
        <f>IF(($N$22-C14)&lt;=30,B14,0)</f>
        <v>0</v>
      </c>
      <c r="F14" s="37">
        <f>IF(AND(($N$22 - C14) &gt; 30, ($N$22 - C14) &lt;= 90),B14, 0)</f>
        <v>0</v>
      </c>
      <c r="G14" s="37">
        <f>IF(AND(($N$22 -C14) &gt; 90, ($N$22 -C14) &lt;= 365),B14, 0)</f>
        <v>0</v>
      </c>
      <c r="H14" s="37">
        <f>IF(AND(($N$22 -C14) &gt; 365, ($N$22 -C14) &lt;= (365 * 2)),B14, 0)</f>
        <v>0</v>
      </c>
      <c r="I14" s="37">
        <f>IF(AND(($N$22 -C14) &gt; (365 * 2), ($N$22 -C14) &lt;= (365 * 3)),B14, 0)</f>
        <v>0</v>
      </c>
      <c r="J14" s="37">
        <f>IF(($N$22 -C14) &gt; (365 * 3),B14, 0)</f>
        <v>2971.84</v>
      </c>
    </row>
    <row r="15" spans="1:14">
      <c r="A15" s="33" t="s">
        <v>28</v>
      </c>
      <c r="B15" s="34">
        <v>13617.61</v>
      </c>
      <c r="C15" s="44">
        <v>44985</v>
      </c>
      <c r="D15" s="48" t="s">
        <v>26</v>
      </c>
      <c r="E15" s="34">
        <f>IF(($N$22-C15)&lt;=30,B15,0)</f>
        <v>0</v>
      </c>
      <c r="F15" s="34">
        <f>IF(AND(($N$22 - C15) &gt; 30, ($N$22 - C15) &lt;= 90),B15, 0)</f>
        <v>13617.61</v>
      </c>
      <c r="G15" s="34"/>
      <c r="H15" s="34"/>
      <c r="I15" s="34"/>
      <c r="J15" s="34"/>
    </row>
    <row r="16" spans="1:14">
      <c r="A16" s="33" t="s">
        <v>29</v>
      </c>
      <c r="B16" s="34">
        <v>6300</v>
      </c>
      <c r="C16" s="44">
        <v>44936</v>
      </c>
      <c r="D16" s="48" t="s">
        <v>26</v>
      </c>
      <c r="E16" s="34">
        <f>IF(($N$22-C16)&lt;=30,B16,0)</f>
        <v>0</v>
      </c>
      <c r="F16" s="34">
        <f>IF(AND(($N$22 - C16) &gt; 30, ($N$22 - C16) &lt;= 90),B16, 0)</f>
        <v>6300</v>
      </c>
      <c r="G16" s="34"/>
      <c r="H16" s="34"/>
      <c r="I16" s="34"/>
      <c r="J16" s="34"/>
    </row>
    <row r="17" spans="1:14">
      <c r="A17" s="33" t="s">
        <v>30</v>
      </c>
      <c r="B17" s="34">
        <v>1742.23</v>
      </c>
      <c r="C17" s="26">
        <v>41029</v>
      </c>
      <c r="D17" s="48" t="s">
        <v>31</v>
      </c>
      <c r="E17" s="34">
        <f>IF(($N$22-C17)&lt;=30,B17,0)</f>
        <v>0</v>
      </c>
      <c r="F17" s="34">
        <f>IF(AND(($N$22 - C17) &gt; 30, ($N$22 - C17) &lt;= 90),B17, 0)</f>
        <v>0</v>
      </c>
      <c r="G17" s="34">
        <f>IF(AND(($N$22 -C17) &gt; 90, ($N$22 -C17) &lt;= 365),B17, 0)</f>
        <v>0</v>
      </c>
      <c r="H17" s="34">
        <f>IF(AND(($N$22 -C17) &gt; 365, ($N$22 -C17) &lt;= (365 * 2)),B17, 0)</f>
        <v>0</v>
      </c>
      <c r="I17" s="34">
        <f>IF(AND(($N$22 -C17) &gt; (365 * 2), ($N$22 -C17) &lt;= (365 * 3)),B17, 0)</f>
        <v>0</v>
      </c>
      <c r="J17" s="34">
        <f>IF(($N$22 -C17) &gt; (365 * 3),B17, 0)</f>
        <v>1742.23</v>
      </c>
    </row>
    <row r="18" spans="1:14">
      <c r="A18" s="33" t="s">
        <v>32</v>
      </c>
      <c r="B18" s="34">
        <v>23382</v>
      </c>
      <c r="C18" s="44">
        <v>45008</v>
      </c>
      <c r="D18" s="48" t="s">
        <v>26</v>
      </c>
      <c r="E18" s="34">
        <f>IF(($N$22-C18)&lt;=30,B18,0)</f>
        <v>23382</v>
      </c>
      <c r="F18" s="34">
        <f>IF(AND(($N$22 - C18) &gt; 30, ($N$22 - C18) &lt;= 90),B18, 0)</f>
        <v>0</v>
      </c>
      <c r="G18" s="34"/>
      <c r="H18" s="34"/>
      <c r="I18" s="34"/>
      <c r="J18" s="34"/>
    </row>
    <row r="19" spans="1:14">
      <c r="A19" s="35" t="s">
        <v>33</v>
      </c>
      <c r="B19" s="38">
        <v>22308.88</v>
      </c>
      <c r="C19" s="26">
        <v>44867</v>
      </c>
      <c r="D19" s="50" t="s">
        <v>26</v>
      </c>
      <c r="E19" s="34">
        <f>IF(($N$22-C19)&lt;=30,B19,0)</f>
        <v>0</v>
      </c>
      <c r="F19" s="34">
        <f>IF(AND(($N$22 - C19) &gt; 30, ($N$22 - C19) &lt;= 90),B19, 0)</f>
        <v>0</v>
      </c>
      <c r="G19" s="34">
        <f>IF(AND(($N$22 -C19) &gt; 90, ($N$22 -C19) &lt;= 365),B19, 0)</f>
        <v>22308.88</v>
      </c>
      <c r="H19" s="34">
        <f>IF(AND(($N$22 -C19) &gt; 365, ($N$22 -C19) &lt;= (365 * 2)),B19, 0)</f>
        <v>0</v>
      </c>
      <c r="I19" s="34">
        <f>IF(AND(($N$22 -C19) &gt; (365 * 2), ($N$22 -C19) &lt;= (365 * 3)),B19, 0)</f>
        <v>0</v>
      </c>
      <c r="J19" s="34">
        <f>IF(($N$22 -C19) &gt; (365 * 3),B19, 0)</f>
        <v>0</v>
      </c>
    </row>
    <row r="20" spans="1:14">
      <c r="A20" s="35" t="s">
        <v>34</v>
      </c>
      <c r="B20" s="38">
        <v>30312</v>
      </c>
      <c r="C20" s="26">
        <v>44978</v>
      </c>
      <c r="D20" s="50" t="s">
        <v>26</v>
      </c>
      <c r="E20" s="34">
        <f>IF(($N$22-C20)&lt;=30,B20,0)</f>
        <v>0</v>
      </c>
      <c r="F20" s="34">
        <f>IF(AND(($N$22 - C20) &gt; 30, ($N$22 - C20) &lt;= 90),B20, 0)</f>
        <v>30312</v>
      </c>
      <c r="G20" s="34">
        <f>IF(AND(($N$22 -C20) &gt; 90, ($N$22 -C20) &lt;= 365),B20, 0)</f>
        <v>0</v>
      </c>
      <c r="H20" s="34">
        <f>IF(AND(($N$22 -C20) &gt; 365, ($N$22 -C20) &lt;= (365 * 2)),B20, 0)</f>
        <v>0</v>
      </c>
      <c r="I20" s="34">
        <f>IF(AND(($N$22 -C20) &gt; (365 * 2), ($N$22 -C20) &lt;= (365 * 3)),B20, 0)</f>
        <v>0</v>
      </c>
      <c r="J20" s="34">
        <f>IF(($N$22 -C20) &gt; (365 * 3),B20, 0)</f>
        <v>0</v>
      </c>
    </row>
    <row r="21" spans="1:14">
      <c r="A21" s="35" t="s">
        <v>35</v>
      </c>
      <c r="B21" s="38">
        <v>37580</v>
      </c>
      <c r="C21" s="26">
        <v>45012</v>
      </c>
      <c r="D21" s="50" t="s">
        <v>26</v>
      </c>
      <c r="E21" s="34">
        <f>IF(($N$22-C21)&lt;=30,B21,0)</f>
        <v>37580</v>
      </c>
      <c r="F21" s="34">
        <f>IF(AND(($N$22 - C21) &gt; 30, ($N$22 - C21) &lt;= 90),B21, 0)</f>
        <v>0</v>
      </c>
      <c r="G21" s="34">
        <f>IF(AND(($N$22 -C21) &gt; 90, ($N$22 -C21) &lt;= 365),B21, 0)</f>
        <v>0</v>
      </c>
      <c r="H21" s="34">
        <f>IF(AND(($N$22 -C21) &gt; 365, ($N$22 -C21) &lt;= (365 * 2)),B21, 0)</f>
        <v>0</v>
      </c>
      <c r="I21" s="34">
        <f>IF(AND(($N$22 -C21) &gt; (365 * 2), ($N$22 -C21) &lt;= (365 * 3)),B21, 0)</f>
        <v>0</v>
      </c>
      <c r="J21" s="34">
        <f>IF(($N$22 -C21) &gt; (365 * 3),B21, 0)</f>
        <v>0</v>
      </c>
    </row>
    <row r="22" spans="1:14">
      <c r="A22" s="35" t="s">
        <v>36</v>
      </c>
      <c r="B22" s="38">
        <v>6440</v>
      </c>
      <c r="C22" s="26">
        <v>44992</v>
      </c>
      <c r="D22" s="50" t="s">
        <v>26</v>
      </c>
      <c r="E22" s="34">
        <f>IF(($N$22-C22)&lt;=30,B22,0)</f>
        <v>6440</v>
      </c>
      <c r="F22" s="34">
        <f>IF(AND(($N$22 - C22) &gt; 30, ($N$22 - C22) &lt;= 90),B22, 0)</f>
        <v>0</v>
      </c>
      <c r="G22" s="34">
        <f>IF(AND(($N$22 -C22) &gt; 90, ($N$22 -C22) &lt;= 365),B22, 0)</f>
        <v>0</v>
      </c>
      <c r="H22" s="34">
        <f>IF(AND(($N$22 -C22) &gt; 365, ($N$22 -C22) &lt;= (365 * 2)),B22, 0)</f>
        <v>0</v>
      </c>
      <c r="I22" s="34">
        <f>IF(AND(($N$22 -C22) &gt; (365 * 2), ($N$22 -C22) &lt;= (365 * 3)),B22, 0)</f>
        <v>0</v>
      </c>
      <c r="J22" s="34">
        <f>IF(($N$22 -C22) &gt; (365 * 3),B22, 0)</f>
        <v>0</v>
      </c>
      <c r="N22" s="32">
        <v>45016</v>
      </c>
    </row>
    <row r="23" spans="1:14">
      <c r="A23" s="35" t="s">
        <v>37</v>
      </c>
      <c r="B23" s="38">
        <v>17528</v>
      </c>
      <c r="C23" s="26">
        <v>44998</v>
      </c>
      <c r="D23" s="50" t="s">
        <v>26</v>
      </c>
      <c r="E23" s="34">
        <f>IF(($N$22-C23)&lt;=30,B23,0)</f>
        <v>17528</v>
      </c>
      <c r="F23" s="34">
        <f>IF(AND(($N$22 - C23) &gt; 30, ($N$22 - C23) &lt;= 90),B23, 0)</f>
        <v>0</v>
      </c>
      <c r="G23" s="34">
        <f>IF(AND(($N$22 -C23) &gt; 90, ($N$22 -C23) &lt;= 365),B23, 0)</f>
        <v>0</v>
      </c>
      <c r="H23" s="34">
        <f>IF(AND(($N$22 -C23) &gt; 365, ($N$22 -C23) &lt;= (365 * 2)),B23, 0)</f>
        <v>0</v>
      </c>
      <c r="I23" s="34">
        <f>IF(AND(($N$22 -C23) &gt; (365 * 2), ($N$22 -C23) &lt;= (365 * 3)),B23, 0)</f>
        <v>0</v>
      </c>
      <c r="J23" s="34">
        <f>IF(($N$22 -C23) &gt; (365 * 3),B23, 0)</f>
        <v>0</v>
      </c>
    </row>
    <row r="24" spans="1:14">
      <c r="A24" s="33" t="s">
        <v>38</v>
      </c>
      <c r="B24" s="34">
        <v>25443</v>
      </c>
      <c r="C24" s="44">
        <v>44998</v>
      </c>
      <c r="D24" s="48" t="s">
        <v>26</v>
      </c>
      <c r="E24" s="34">
        <f>IF(($N$22-C24)&lt;=30,B24,0)</f>
        <v>25443</v>
      </c>
      <c r="F24" s="34">
        <f>IF(AND(($N$22 - C24) &gt; 30, ($N$22 - C24) &lt;= 90),B24, 0)</f>
        <v>0</v>
      </c>
      <c r="G24" s="34">
        <f>IF(AND(($N$22 -C24) &gt; 90, ($N$22 -C24) &lt;= 365),B24, 0)</f>
        <v>0</v>
      </c>
      <c r="H24" s="34">
        <f>IF(AND(($N$22 -C24) &gt; 365, ($N$22 -C24) &lt;= (365 * 2)),B24, 0)</f>
        <v>0</v>
      </c>
      <c r="I24" s="34">
        <f>IF(AND(($N$22 -C24) &gt; (365 * 2), ($N$22 -C24) &lt;= (365 * 3)),B24, 0)</f>
        <v>0</v>
      </c>
      <c r="J24" s="34">
        <f>IF(($N$22 -C24) &gt; (365 * 3),B24, 0)</f>
        <v>0</v>
      </c>
    </row>
    <row r="25" spans="1:14">
      <c r="A25" s="33" t="s">
        <v>39</v>
      </c>
      <c r="B25" s="34">
        <v>18093.67</v>
      </c>
      <c r="C25" s="26">
        <v>39380</v>
      </c>
      <c r="D25" s="50" t="s">
        <v>26</v>
      </c>
      <c r="E25" s="34">
        <f>IF(($N$22-C25)&lt;=30,B25,0)</f>
        <v>0</v>
      </c>
      <c r="F25" s="34">
        <f>IF(AND(($N$22 - C25) &gt; 30, ($N$22 - C25) &lt;= 90),B25, 0)</f>
        <v>0</v>
      </c>
      <c r="G25" s="34">
        <f>IF(AND(($N$22 -C25) &gt; 90, ($N$22 -C25) &lt;= 365),B25, 0)</f>
        <v>0</v>
      </c>
      <c r="H25" s="34">
        <f>IF(AND(($N$22 -C25) &gt; 365, ($N$22 -C25) &lt;= (365 * 2)),B25, 0)</f>
        <v>0</v>
      </c>
      <c r="I25" s="34">
        <f>IF(AND(($N$22 -C25) &gt; (365 * 2), ($N$22 -C25) &lt;= (365 * 3)),B25, 0)</f>
        <v>0</v>
      </c>
      <c r="J25" s="34">
        <f>IF(($N$22 -C25) &gt; (365 * 3),B25, 0)</f>
        <v>18093.67</v>
      </c>
    </row>
    <row r="26" spans="1:14">
      <c r="A26" s="33" t="s">
        <v>40</v>
      </c>
      <c r="B26" s="38">
        <v>7500000</v>
      </c>
      <c r="C26" s="26">
        <v>45013</v>
      </c>
      <c r="D26" s="50" t="s">
        <v>41</v>
      </c>
      <c r="E26" s="34">
        <f>IF(($N$22-C26)&lt;=30,B26,0)</f>
        <v>7500000</v>
      </c>
      <c r="F26" s="34">
        <f>IF(AND(($N$22 - C26) &gt; 30, ($N$22 - C26) &lt;= 90),B26, 0)</f>
        <v>0</v>
      </c>
      <c r="G26" s="34">
        <f>IF(AND(($N$22 -C26) &gt; 90, ($N$22 -C26) &lt;= 365),B26, 0)</f>
        <v>0</v>
      </c>
      <c r="H26" s="34">
        <f>IF(AND(($N$22 -C26) &gt; 365, ($N$22 -C26) &lt;= (365 * 2)),B26, 0)</f>
        <v>0</v>
      </c>
      <c r="I26" s="34">
        <f>IF(AND(($N$22 -C26) &gt; (365 * 2), ($N$22 -C26) &lt;= (365 * 3)),B26, 0)</f>
        <v>0</v>
      </c>
      <c r="J26" s="34">
        <f>IF(($N$22 -C26) &gt; (365 * 3),B26, 0)</f>
        <v>0</v>
      </c>
    </row>
    <row r="27" spans="1:14">
      <c r="A27" s="33" t="s">
        <v>42</v>
      </c>
      <c r="B27" s="34">
        <v>23382</v>
      </c>
      <c r="C27" s="44">
        <v>45008</v>
      </c>
      <c r="D27" s="48" t="s">
        <v>26</v>
      </c>
      <c r="E27" s="34">
        <f>IF(($N$22-C27)&lt;=30,B27,0)</f>
        <v>23382</v>
      </c>
      <c r="F27" s="34">
        <f>IF(AND(($N$22 - C27) &gt; 30, ($N$22 - C27) &lt;= 90),B27, 0)</f>
        <v>0</v>
      </c>
      <c r="G27" s="34">
        <f>IF(AND(($N$22 -C27) &gt; 90, ($N$22 -C27) &lt;= 365),B27, 0)</f>
        <v>0</v>
      </c>
      <c r="H27" s="34">
        <f>IF(AND(($N$22 -C27) &gt; 365, ($N$22 -C27) &lt;= (365 * 2)),B27, 0)</f>
        <v>0</v>
      </c>
      <c r="I27" s="34">
        <f>IF(AND(($N$22 -C27) &gt; (365 * 2), ($N$22 -C27) &lt;= (365 * 3)),B27, 0)</f>
        <v>0</v>
      </c>
      <c r="J27" s="34">
        <f>IF(($N$22 -C27) &gt; (365 * 3),B27, 0)</f>
        <v>0</v>
      </c>
    </row>
    <row r="28" spans="1:14">
      <c r="A28" s="33" t="s">
        <v>43</v>
      </c>
      <c r="B28" s="34">
        <v>8712</v>
      </c>
      <c r="C28" s="26">
        <v>39241</v>
      </c>
      <c r="D28" s="50" t="s">
        <v>26</v>
      </c>
      <c r="E28" s="34">
        <f>IF(($N$22-C28)&lt;=30,B28,0)</f>
        <v>0</v>
      </c>
      <c r="F28" s="34">
        <f>IF(AND(($N$22 - C28) &gt; 30, ($N$22 - C28) &lt;= 90),B28, 0)</f>
        <v>0</v>
      </c>
      <c r="G28" s="34">
        <f>IF(AND(($N$22 -C28) &gt; 90, ($N$22 -C28) &lt;= 365),B28, 0)</f>
        <v>0</v>
      </c>
      <c r="H28" s="34">
        <f>IF(AND(($N$22 -C28) &gt; 365, ($N$22 -C28) &lt;= (365 * 2)),B28, 0)</f>
        <v>0</v>
      </c>
      <c r="I28" s="34">
        <f>IF(AND(($N$22 -C28) &gt; (365 * 2), ($N$22 -C28) &lt;= (365 * 3)),B28, 0)</f>
        <v>0</v>
      </c>
      <c r="J28" s="34">
        <f>IF(($N$22 -C28) &gt; (365 * 3),B28, 0)</f>
        <v>8712</v>
      </c>
    </row>
    <row r="29" spans="1:14" customHeight="1" ht="45">
      <c r="A29" s="46" t="s">
        <v>44</v>
      </c>
      <c r="B29" s="47">
        <v>83500</v>
      </c>
      <c r="C29" s="52">
        <v>44964</v>
      </c>
      <c r="D29" s="51" t="s">
        <v>45</v>
      </c>
      <c r="E29" s="39">
        <f>IF(($N$22-C29)&lt;=30,B29,0)</f>
        <v>0</v>
      </c>
      <c r="F29" s="39">
        <f>IF(AND(($N$22 - C29) &gt; 30, ($N$22 - C29) &lt;= 90),B29, 0)</f>
        <v>83500</v>
      </c>
      <c r="G29" s="39">
        <f>IF(AND(($N$22 -C29) &gt; 90, ($N$22 -C29) &lt;= 365),B29, 0)</f>
        <v>0</v>
      </c>
      <c r="H29" s="39">
        <f>IF(AND(($N$22 -C29) &gt; 365, ($N$22 -C29) &lt;= (365 * 2)),B29, 0)</f>
        <v>0</v>
      </c>
      <c r="I29" s="39">
        <f>IF(AND(($N$22 -C29) &gt; (365 * 2), ($N$22 -C29) &lt;= (365 * 3)),B29, 0)</f>
        <v>0</v>
      </c>
      <c r="J29" s="39">
        <f>IF(($N$22 -C29) &gt; (365 * 3),B29, 0)</f>
        <v>0</v>
      </c>
    </row>
    <row r="30" spans="1:14" customHeight="1" ht="60">
      <c r="A30" s="46" t="s">
        <v>44</v>
      </c>
      <c r="B30" s="47">
        <v>63000</v>
      </c>
      <c r="C30" s="52">
        <v>44986</v>
      </c>
      <c r="D30" s="51" t="s">
        <v>46</v>
      </c>
      <c r="E30" s="39">
        <f>IF(($N$22-C30)&lt;=30,B30,0)</f>
        <v>63000</v>
      </c>
      <c r="F30" s="39">
        <f>IF(AND(($N$22 - C30) &gt; 30, ($N$22 - C30) &lt;= 90),B30, 0)</f>
        <v>0</v>
      </c>
      <c r="G30" s="39">
        <f>IF(AND(($N$22 -C30) &gt; 90, ($N$22 -C30) &lt;= 365),B30, 0)</f>
        <v>0</v>
      </c>
      <c r="H30" s="39">
        <f>IF(AND(($N$22 -C30) &gt; 365, ($N$22 -C30) &lt;= (365 * 2)),B30, 0)</f>
        <v>0</v>
      </c>
      <c r="I30" s="39">
        <f>IF(AND(($N$22 -C30) &gt; (365 * 2), ($N$22 -C30) &lt;= (365 * 3)),B30, 0)</f>
        <v>0</v>
      </c>
      <c r="J30" s="39">
        <f>IF(($N$22 -C30) &gt; (365 * 3),B30, 0)</f>
        <v>0</v>
      </c>
    </row>
    <row r="31" spans="1:14">
      <c r="A31" s="33" t="s">
        <v>47</v>
      </c>
      <c r="B31" s="34">
        <v>16000</v>
      </c>
      <c r="C31" s="26">
        <v>40380</v>
      </c>
      <c r="D31" s="50" t="s">
        <v>26</v>
      </c>
      <c r="E31" s="34">
        <f>IF(($N$22-C31)&lt;=30,B31,0)</f>
        <v>0</v>
      </c>
      <c r="F31" s="34">
        <f>IF(AND(($N$22 - C31) &gt; 30, ($N$22 - C31) &lt;= 90),B31, 0)</f>
        <v>0</v>
      </c>
      <c r="G31" s="34">
        <f>IF(AND(($N$22 -C31) &gt; 90, ($N$22 -C31) &lt;= 365),B31, 0)</f>
        <v>0</v>
      </c>
      <c r="H31" s="34">
        <f>IF(AND(($N$22 -C31) &gt; 365, ($N$22 -C31) &lt;= (365 * 2)),B31, 0)</f>
        <v>0</v>
      </c>
      <c r="I31" s="34">
        <f>IF(AND(($N$22 -C31) &gt; (365 * 2), ($N$22 -C31) &lt;= (365 * 3)),B31, 0)</f>
        <v>0</v>
      </c>
      <c r="J31" s="34">
        <f>IF(($N$22 -C31) &gt; (365 * 3),B31, 0)</f>
        <v>16000</v>
      </c>
    </row>
    <row r="32" spans="1:14">
      <c r="A32" s="33" t="s">
        <v>48</v>
      </c>
      <c r="B32" s="34">
        <v>17528</v>
      </c>
      <c r="C32" s="26">
        <v>44998</v>
      </c>
      <c r="D32" s="50" t="s">
        <v>26</v>
      </c>
      <c r="E32" s="34">
        <f>IF(($N$22-C32)&lt;=30,B32,0)</f>
        <v>17528</v>
      </c>
      <c r="F32" s="34">
        <f>IF(AND(($N$22 - C32) &gt; 30, ($N$22 - C32) &lt;= 90),B32, 0)</f>
        <v>0</v>
      </c>
      <c r="G32" s="34">
        <f>IF(AND(($N$22 -C32) &gt; 90, ($N$22 -C32) &lt;= 365),B32, 0)</f>
        <v>0</v>
      </c>
      <c r="H32" s="34">
        <f>IF(AND(($N$22 -C32) &gt; 365, ($N$22 -C32) &lt;= (365 * 2)),B32, 0)</f>
        <v>0</v>
      </c>
      <c r="I32" s="34">
        <f>IF(AND(($N$22 -C32) &gt; (365 * 2), ($N$22 -C32) &lt;= (365 * 3)),B32, 0)</f>
        <v>0</v>
      </c>
      <c r="J32" s="34">
        <f>IF(($N$22 -C32) &gt; (365 * 3),B32, 0)</f>
        <v>0</v>
      </c>
    </row>
    <row r="33" spans="1:14">
      <c r="A33" s="33" t="s">
        <v>49</v>
      </c>
      <c r="B33" s="34">
        <v>999.86</v>
      </c>
      <c r="C33" s="26">
        <v>42593</v>
      </c>
      <c r="D33" s="48" t="s">
        <v>31</v>
      </c>
      <c r="E33" s="34">
        <f>IF(($N$22-C33)&lt;=30,B33,0)</f>
        <v>0</v>
      </c>
      <c r="F33" s="34">
        <f>IF(AND(($N$22 - C33) &gt; 30, ($N$22 - C33) &lt;= 90),B33, 0)</f>
        <v>0</v>
      </c>
      <c r="G33" s="34">
        <f>IF(AND(($N$22 -C33) &gt; 90, ($N$22 -C33) &lt;= 365),B33, 0)</f>
        <v>0</v>
      </c>
      <c r="H33" s="34">
        <f>IF(AND(($N$22 -C33) &gt; 365, ($N$22 -C33) &lt;= (365 * 2)),B33, 0)</f>
        <v>0</v>
      </c>
      <c r="I33" s="34">
        <f>IF(AND(($N$22 -C33) &gt; (365 * 2), ($N$22 -C33) &lt;= (365 * 3)),B33, 0)</f>
        <v>0</v>
      </c>
      <c r="J33" s="34">
        <f>IF(($N$22 -C33) &gt; (365 * 3),B33, 0)</f>
        <v>999.86</v>
      </c>
    </row>
    <row r="34" spans="1:14">
      <c r="A34" s="33" t="s">
        <v>50</v>
      </c>
      <c r="B34" s="34">
        <v>362.88</v>
      </c>
      <c r="C34" s="26">
        <v>42682</v>
      </c>
      <c r="D34" s="50" t="s">
        <v>51</v>
      </c>
      <c r="E34" s="34">
        <f>IF(($N$22-C34)&lt;=30,B34,0)</f>
        <v>0</v>
      </c>
      <c r="F34" s="34">
        <f>IF(AND(($N$22 - C34) &gt; 30, ($N$22 - C34) &lt;= 90),B34, 0)</f>
        <v>0</v>
      </c>
      <c r="G34" s="34">
        <f>IF(AND(($N$22 -C34) &gt; 90, ($N$22 -C34) &lt;= 365),B34, 0)</f>
        <v>0</v>
      </c>
      <c r="H34" s="34">
        <f>IF(AND(($N$22 -C34) &gt; 365, ($N$22 -C34) &lt;= (365 * 2)),B34, 0)</f>
        <v>0</v>
      </c>
      <c r="I34" s="34">
        <f>IF(AND(($N$22 -C34) &gt; (365 * 2), ($N$22 -C34) &lt;= (365 * 3)),B34, 0)</f>
        <v>0</v>
      </c>
      <c r="J34" s="34">
        <f>IF(($N$22 -C34) &gt; (365 * 3),B34, 0)</f>
        <v>362.88</v>
      </c>
    </row>
    <row r="35" spans="1:14">
      <c r="A35" s="33" t="s">
        <v>52</v>
      </c>
      <c r="B35" s="34">
        <v>1750</v>
      </c>
      <c r="C35" s="26">
        <v>44797</v>
      </c>
      <c r="D35" s="50" t="s">
        <v>26</v>
      </c>
      <c r="E35" s="34">
        <f>IF(($N$22-C35)&lt;=30,B35,0)</f>
        <v>0</v>
      </c>
      <c r="F35" s="34">
        <f>IF(AND(($N$22 - C35) &gt; 30, ($N$22 - C35) &lt;= 90),B35, 0)</f>
        <v>0</v>
      </c>
      <c r="G35" s="34">
        <f>IF(AND(($N$22 -C35) &gt; 90, ($N$22 -C35) &lt;= 365),B35, 0)</f>
        <v>1750</v>
      </c>
      <c r="H35" s="34">
        <f>IF(AND(($N$22 -C35) &gt; 365, ($N$22 -C35) &lt;= (365 * 2)),B35, 0)</f>
        <v>0</v>
      </c>
      <c r="I35" s="34">
        <f>IF(AND(($N$22 -C35) &gt; (365 * 2), ($N$22 -C35) &lt;= (365 * 3)),B35, 0)</f>
        <v>0</v>
      </c>
      <c r="J35" s="34">
        <f>IF(($N$22 -C35) &gt; (365 * 3),B35, 0)</f>
        <v>0</v>
      </c>
    </row>
    <row r="36" spans="1:14">
      <c r="A36" s="35" t="s">
        <v>53</v>
      </c>
      <c r="B36" s="47">
        <v>18440</v>
      </c>
      <c r="C36" s="52">
        <v>44984</v>
      </c>
      <c r="D36" s="50" t="s">
        <v>26</v>
      </c>
      <c r="E36" s="34">
        <f>IF(($N$22-C36)&lt;=30,B36,0)</f>
        <v>0</v>
      </c>
      <c r="F36" s="34">
        <f>IF(AND(($N$22 - C36) &gt; 30, ($N$22 - C36) &lt;= 90),B36, 0)</f>
        <v>18440</v>
      </c>
      <c r="G36" s="34">
        <f>IF(AND(($N$22 -C36) &gt; 90, ($N$22 -C36) &lt;= 365),B36, 0)</f>
        <v>0</v>
      </c>
      <c r="H36" s="34">
        <f>IF(AND(($N$22 -C36) &gt; 365, ($N$22 -C36) &lt;= (365 * 2)),B36, 0)</f>
        <v>0</v>
      </c>
      <c r="I36" s="34">
        <f>IF(AND(($N$22 -C36) &gt; (365 * 2), ($N$22 -C36) &lt;= (365 * 3)),B36, 0)</f>
        <v>0</v>
      </c>
      <c r="J36" s="34">
        <f>IF(($N$22 -C36) &gt; (365 * 3),B36, 0)</f>
        <v>0</v>
      </c>
    </row>
    <row r="37" spans="1:14">
      <c r="A37" s="35" t="s">
        <v>54</v>
      </c>
      <c r="B37" s="34">
        <v>17528</v>
      </c>
      <c r="C37" s="26">
        <v>44998</v>
      </c>
      <c r="D37" s="50" t="s">
        <v>26</v>
      </c>
      <c r="E37" s="34">
        <f>IF(($N$22-C37)&lt;=30,B37,0)</f>
        <v>17528</v>
      </c>
      <c r="F37" s="34">
        <f>IF(AND(($N$22 - C37) &gt; 30, ($N$22 - C37) &lt;= 90),B37, 0)</f>
        <v>0</v>
      </c>
      <c r="G37" s="34">
        <f>IF(AND(($N$22 -C37) &gt; 90, ($N$22 -C37) &lt;= 365),B37, 0)</f>
        <v>0</v>
      </c>
      <c r="H37" s="34">
        <f>IF(AND(($N$22 -C37) &gt; 365, ($N$22 -C37) &lt;= (365 * 2)),B37, 0)</f>
        <v>0</v>
      </c>
      <c r="I37" s="34">
        <f>IF(AND(($N$22 -C37) &gt; (365 * 2), ($N$22 -C37) &lt;= (365 * 3)),B37, 0)</f>
        <v>0</v>
      </c>
      <c r="J37" s="34">
        <f>IF(($N$22 -C37) &gt; (365 * 3),B37, 0)</f>
        <v>0</v>
      </c>
    </row>
    <row r="38" spans="1:14">
      <c r="A38" s="35" t="s">
        <v>55</v>
      </c>
      <c r="B38" s="34">
        <v>18003</v>
      </c>
      <c r="C38" s="26">
        <v>44970</v>
      </c>
      <c r="D38" s="50" t="s">
        <v>26</v>
      </c>
      <c r="E38" s="34">
        <f>IF(($N$22-C38)&lt;=30,B38,0)</f>
        <v>0</v>
      </c>
      <c r="F38" s="34">
        <f>IF(AND(($N$22 - C38) &gt; 30, ($N$22 - C38) &lt;= 90),B38, 0)</f>
        <v>18003</v>
      </c>
      <c r="G38" s="34">
        <f>IF(AND(($N$22 -C38) &gt; 90, ($N$22 -C38) &lt;= 365),B38, 0)</f>
        <v>0</v>
      </c>
      <c r="H38" s="34">
        <f>IF(AND(($N$22 -C38) &gt; 365, ($N$22 -C38) &lt;= (365 * 2)),B38, 0)</f>
        <v>0</v>
      </c>
      <c r="I38" s="34">
        <f>IF(AND(($N$22 -C38) &gt; (365 * 2), ($N$22 -C38) &lt;= (365 * 3)),B38, 0)</f>
        <v>0</v>
      </c>
      <c r="J38" s="34">
        <f>IF(($N$22 -C38) &gt; (365 * 3),B38, 0)</f>
        <v>0</v>
      </c>
    </row>
    <row r="39" spans="1:14">
      <c r="A39" s="35" t="s">
        <v>56</v>
      </c>
      <c r="B39" s="34">
        <v>17528</v>
      </c>
      <c r="C39" s="26">
        <v>44998</v>
      </c>
      <c r="D39" s="50" t="s">
        <v>26</v>
      </c>
      <c r="E39" s="34">
        <f>IF(($N$22-C39)&lt;=30,B39,0)</f>
        <v>17528</v>
      </c>
      <c r="F39" s="34">
        <f>IF(AND(($N$22 - C39) &gt; 30, ($N$22 - C39) &lt;= 90),B39, 0)</f>
        <v>0</v>
      </c>
      <c r="G39" s="34">
        <f>IF(AND(($N$22 -C39) &gt; 90, ($N$22 -C39) &lt;= 365),B39, 0)</f>
        <v>0</v>
      </c>
      <c r="H39" s="34">
        <f>IF(AND(($N$22 -C39) &gt; 365, ($N$22 -C39) &lt;= (365 * 2)),B39, 0)</f>
        <v>0</v>
      </c>
      <c r="I39" s="34">
        <f>IF(AND(($N$22 -C39) &gt; (365 * 2), ($N$22 -C39) &lt;= (365 * 3)),B39, 0)</f>
        <v>0</v>
      </c>
      <c r="J39" s="34">
        <f>IF(($N$22 -C39) &gt; (365 * 3),B39, 0)</f>
        <v>0</v>
      </c>
    </row>
    <row r="40" spans="1:14">
      <c r="A40" s="35" t="s">
        <v>57</v>
      </c>
      <c r="B40" s="34">
        <v>18440</v>
      </c>
      <c r="C40" s="26">
        <v>44984</v>
      </c>
      <c r="D40" s="50" t="s">
        <v>26</v>
      </c>
      <c r="E40" s="34">
        <f>IF(($N$22-C40)&lt;=30,B40,0)</f>
        <v>0</v>
      </c>
      <c r="F40" s="34">
        <f>IF(AND(($N$22 - C40) &gt; 30, ($N$22 - C40) &lt;= 90),B40, 0)</f>
        <v>18440</v>
      </c>
      <c r="G40" s="34">
        <f>IF(AND(($N$22 -C40) &gt; 90, ($N$22 -C40) &lt;= 365),B40, 0)</f>
        <v>0</v>
      </c>
      <c r="H40" s="34">
        <f>IF(AND(($N$22 -C40) &gt; 365, ($N$22 -C40) &lt;= (365 * 2)),B40, 0)</f>
        <v>0</v>
      </c>
      <c r="I40" s="34">
        <f>IF(AND(($N$22 -C40) &gt; (365 * 2), ($N$22 -C40) &lt;= (365 * 3)),B40, 0)</f>
        <v>0</v>
      </c>
      <c r="J40" s="34">
        <f>IF(($N$22 -C40) &gt; (365 * 3),B40, 0)</f>
        <v>0</v>
      </c>
    </row>
    <row r="41" spans="1:14">
      <c r="A41" s="35" t="s">
        <v>58</v>
      </c>
      <c r="B41" s="34">
        <v>41580</v>
      </c>
      <c r="C41" s="26">
        <v>44970</v>
      </c>
      <c r="D41" s="50" t="s">
        <v>26</v>
      </c>
      <c r="E41" s="34">
        <f>IF(($N$22-C41)&lt;=30,B41,0)</f>
        <v>0</v>
      </c>
      <c r="F41" s="34">
        <f>IF(AND(($N$22 - C41) &gt; 30, ($N$22 - C41) &lt;= 90),B41, 0)</f>
        <v>41580</v>
      </c>
      <c r="G41" s="34">
        <f>IF(AND(($N$22 -C41) &gt; 90, ($N$22 -C41) &lt;= 365),B41, 0)</f>
        <v>0</v>
      </c>
      <c r="H41" s="34">
        <f>IF(AND(($N$22 -C41) &gt; 365, ($N$22 -C41) &lt;= (365 * 2)),B41, 0)</f>
        <v>0</v>
      </c>
      <c r="I41" s="34">
        <f>IF(AND(($N$22 -C41) &gt; (365 * 2), ($N$22 -C41) &lt;= (365 * 3)),B41, 0)</f>
        <v>0</v>
      </c>
      <c r="J41" s="34">
        <f>IF(($N$22 -C41) &gt; (365 * 3),B41, 0)</f>
        <v>0</v>
      </c>
    </row>
    <row r="42" spans="1:14">
      <c r="A42" s="27" t="s">
        <v>59</v>
      </c>
      <c r="B42" s="28">
        <f>SUM(B12:B41)</f>
        <v>8097498.97</v>
      </c>
      <c r="C42" s="27"/>
      <c r="D42" s="29"/>
      <c r="E42" s="28">
        <f>SUM(E12:E41)</f>
        <v>7794365</v>
      </c>
      <c r="F42" s="28">
        <f>SUM(F12:F41)</f>
        <v>230192.61</v>
      </c>
      <c r="G42" s="28">
        <f>SUM(G12:G41)</f>
        <v>24058.88</v>
      </c>
      <c r="H42" s="28">
        <f>SUM(H12:H41)</f>
        <v>0</v>
      </c>
      <c r="I42" s="28">
        <f>SUM(I12:I41)</f>
        <v>0</v>
      </c>
      <c r="J42" s="28">
        <f>SUM(J12:J41)</f>
        <v>48882.48</v>
      </c>
    </row>
    <row r="44" spans="1:14">
      <c r="A44" s="18" t="s">
        <v>60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4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4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8" spans="1:14">
      <c r="A48" s="54" t="s">
        <v>61</v>
      </c>
      <c r="B48" s="54"/>
      <c r="D48" s="53"/>
      <c r="E48" s="53"/>
      <c r="F48" s="57" t="s">
        <v>62</v>
      </c>
      <c r="G48" s="57"/>
    </row>
    <row r="49" spans="1:14">
      <c r="A49" s="55" t="s">
        <v>63</v>
      </c>
      <c r="B49" s="19"/>
      <c r="D49" s="56"/>
      <c r="E49" s="56"/>
      <c r="F49" s="55" t="s">
        <v>64</v>
      </c>
      <c r="G49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44:J44"/>
    <mergeCell ref="A49:B49"/>
    <mergeCell ref="A9:A11"/>
    <mergeCell ref="B9:B11"/>
    <mergeCell ref="C9:C11"/>
    <mergeCell ref="D9:D11"/>
    <mergeCell ref="E9:J9"/>
    <mergeCell ref="E10:G10"/>
    <mergeCell ref="H10:J10"/>
    <mergeCell ref="A48:B48"/>
    <mergeCell ref="F48:G48"/>
    <mergeCell ref="F49:G49"/>
  </mergeCells>
  <printOptions gridLines="false" gridLinesSet="true" horizontalCentered="true"/>
  <pageMargins left="0.19685039370079" right="0.19685039370079" top="0.74803149606299" bottom="0.74803149606299" header="0.31496062992126" footer="0.31496062992126"/>
  <pageSetup paperSize="10000" orientation="landscape" scale="9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9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65</v>
      </c>
    </row>
    <row r="3" spans="1:1">
      <c r="A3" t="s">
        <v>66</v>
      </c>
    </row>
    <row r="5" spans="1:1">
      <c r="A5" t="s">
        <v>67</v>
      </c>
    </row>
    <row r="6" spans="1:1">
      <c r="A6" s="1" t="s">
        <v>68</v>
      </c>
    </row>
    <row r="9" spans="1:1">
      <c r="A9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2023-04-20T14:24:51+08:00</dcterms:modified>
  <dc:title/>
  <dc:description/>
  <dc:subject/>
  <cp:keywords/>
  <cp:category/>
</cp:coreProperties>
</file>