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 SEC" sheetId="1" r:id="rId4"/>
    <sheet name="CHO" sheetId="2" r:id="rId5"/>
    <sheet name="CEO" sheetId="3" r:id="rId6"/>
    <sheet name="CAcctgO" sheetId="4" r:id="rId7"/>
    <sheet name="CTO" sheetId="5" r:id="rId8"/>
    <sheet name="BPLO" sheetId="6" r:id="rId9"/>
    <sheet name="CBO" sheetId="7" r:id="rId10"/>
    <sheet name="CVO" sheetId="8" r:id="rId11"/>
    <sheet name="CADAC" sheetId="9" r:id="rId12"/>
    <sheet name="CIDG" sheetId="10" r:id="rId13"/>
    <sheet name="CPDO" sheetId="11" r:id="rId14"/>
    <sheet name="ENRO" sheetId="12" r:id="rId15"/>
    <sheet name="SLAUGHTERHOUSE" sheetId="13" r:id="rId16"/>
    <sheet name="CMO-ERS" sheetId="14" r:id="rId17"/>
    <sheet name="CILTTO" sheetId="15" r:id="rId18"/>
    <sheet name="TTFO" sheetId="16" r:id="rId19"/>
    <sheet name="CTMO" sheetId="17" r:id="rId20"/>
    <sheet name="BFP" sheetId="18" r:id="rId21"/>
    <sheet name="COMELEC" sheetId="19" r:id="rId22"/>
    <sheet name="DAR" sheetId="20" r:id="rId23"/>
    <sheet name="DepEd" sheetId="21" r:id="rId24"/>
    <sheet name="SP-KAG. GELI" sheetId="22" r:id="rId25"/>
    <sheet name="HPG" sheetId="23" r:id="rId26"/>
    <sheet name="PIO" sheetId="24" r:id="rId27"/>
    <sheet name="PPO" sheetId="25" r:id="rId28"/>
    <sheet name="APP SUMMARY" sheetId="26" r:id="rId29"/>
  </sheets>
  <definedNames>
    <definedName name="_xlnm.Print_Area" localSheetId="11">'ENRO'!$A$1:$N$199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<sst xmlns="http://schemas.openxmlformats.org/spreadsheetml/2006/main" uniqueCount="2306">
  <si>
    <t>FDP Form 4a - Annual Procurement Plan or Procurement List, by Office or Department</t>
  </si>
  <si>
    <t>ANNUAL PROCUREMENT PLAN</t>
  </si>
  <si>
    <t>CY 2023</t>
  </si>
  <si>
    <t>Province, City or Municipality: SURIGAO CITY, SURIGAO DEL NORTE</t>
  </si>
  <si>
    <t>Plan Control No. ________________________</t>
  </si>
  <si>
    <t>Planned Amount</t>
  </si>
  <si>
    <t>Page 1 of 3 pages</t>
  </si>
  <si>
    <r>
      <t xml:space="preserve">Department/ Office:</t>
    </r>
    <r>
      <rPr>
        <rFont val="Calibri"/>
        <b val="true"/>
        <i val="false"/>
        <strike val="false"/>
        <color rgb="FF000000"/>
        <sz val="10"/>
        <u val="none"/>
      </rPr>
      <t xml:space="preserve"> SP SECRETARY &amp; STAFF</t>
    </r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</si>
  <si>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</si>
  <si>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</si>
  <si>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</si>
  <si>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</si>
  <si>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</si>
  <si>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</si>
  <si>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</si>
  <si>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</si>
  <si>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</si>
  <si>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</si>
  <si>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</si>
  <si>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</si>
  <si>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</si>
  <si>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</si>
  <si>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No.</t>
  </si>
  <si>
    <t>Qty.</t>
  </si>
  <si>
    <t>Amount</t>
  </si>
  <si>
    <t xml:space="preserve">Toner TN511 Xerox machine              </t>
  </si>
  <si>
    <t xml:space="preserve"> pcs.</t>
  </si>
  <si>
    <t>Bond Paper  Subs. 20 long</t>
  </si>
  <si>
    <t xml:space="preserve"> rms</t>
  </si>
  <si>
    <t>Bond paper  Subs. 20 A4</t>
  </si>
  <si>
    <t>Yellow paper (intermediate)</t>
  </si>
  <si>
    <t>pads</t>
  </si>
  <si>
    <t>Ballpen BHW 2000 (assorted color)</t>
  </si>
  <si>
    <t>bxes</t>
  </si>
  <si>
    <t>Log book 500pp</t>
  </si>
  <si>
    <t xml:space="preserve"> pcs</t>
  </si>
  <si>
    <t>Sign pen 0.5mm (assorted color)</t>
  </si>
  <si>
    <t>dozs</t>
  </si>
  <si>
    <t>Paste jar</t>
  </si>
  <si>
    <t>jars</t>
  </si>
  <si>
    <t>Max staple wire # 35</t>
  </si>
  <si>
    <t>boxes</t>
  </si>
  <si>
    <t>Max stapler with remover</t>
  </si>
  <si>
    <t>pcs.</t>
  </si>
  <si>
    <t>Correction pen</t>
  </si>
  <si>
    <t>Correction fluid</t>
  </si>
  <si>
    <t>pcs</t>
  </si>
  <si>
    <t>Kiwi Glass cleaner</t>
  </si>
  <si>
    <t>bots</t>
  </si>
  <si>
    <t>Baygon Spray (big)</t>
  </si>
  <si>
    <t>Air freshener (big), aerosol,280ml</t>
  </si>
  <si>
    <t>Trashcan with cover</t>
  </si>
  <si>
    <t>Tambo Silhig</t>
  </si>
  <si>
    <t>Clip Board long with cover</t>
  </si>
  <si>
    <r>
      <t xml:space="preserve">Pilot Pen White board </t>
    </r>
    <r>
      <rPr>
        <rFont val="Times New Roman"/>
        <b val="false"/>
        <i val="false"/>
        <strike val="false"/>
        <color rgb="FF000000"/>
        <sz val="8"/>
        <u val="none"/>
      </rPr>
      <t xml:space="preserve">(Marker Pen)   </t>
    </r>
    <r>
      <rPr>
        <rFont val="Times New Roman"/>
        <b val="false"/>
        <i val="false"/>
        <strike val="false"/>
        <color rgb="FF000000"/>
        <sz val="11"/>
        <u val="none"/>
      </rPr>
      <t xml:space="preserve">   </t>
    </r>
  </si>
  <si>
    <t>Pilot Permanent pen (Marker Pen)</t>
  </si>
  <si>
    <t>Rugs (Mop cloth)</t>
  </si>
  <si>
    <t>Scotch tape # 1</t>
  </si>
  <si>
    <t>Carbon Flastofoil long</t>
  </si>
  <si>
    <t>Calculator (12, 10 &amp; 8 digit)</t>
  </si>
  <si>
    <t>US Folder long</t>
  </si>
  <si>
    <t xml:space="preserve"> dozs</t>
  </si>
  <si>
    <t>US folder short</t>
  </si>
  <si>
    <t>Paper clip # 50</t>
  </si>
  <si>
    <t xml:space="preserve"> bxes</t>
  </si>
  <si>
    <t>Plastic fastener coated</t>
  </si>
  <si>
    <t>Folder green long</t>
  </si>
  <si>
    <t>News print / Onion skin</t>
  </si>
  <si>
    <t>Memeo paper long</t>
  </si>
  <si>
    <t>rms</t>
  </si>
  <si>
    <t>Plastic filling folder</t>
  </si>
  <si>
    <t>Mailing envelop long</t>
  </si>
  <si>
    <t>Alcohol ( 70%) big 500 ml</t>
  </si>
  <si>
    <t>btls</t>
  </si>
  <si>
    <t>Brown envelop long</t>
  </si>
  <si>
    <t>Axion (Dishwashing liquid 250 ml)</t>
  </si>
  <si>
    <t xml:space="preserve"> jars</t>
  </si>
  <si>
    <r>
      <t xml:space="preserve">Lysol (Disinfectant </t>
    </r>
    <r>
      <rPr>
        <rFont val="Times New Roman"/>
        <b val="false"/>
        <i val="false"/>
        <strike val="false"/>
        <color rgb="FF000000"/>
        <sz val="8"/>
        <u val="none"/>
      </rPr>
      <t xml:space="preserve">spray 170 grms)</t>
    </r>
  </si>
  <si>
    <t>Zonrox</t>
  </si>
  <si>
    <t xml:space="preserve"> gals</t>
  </si>
  <si>
    <t>2,60</t>
  </si>
  <si>
    <t>Tide powder (Detergent powder 65 grms)</t>
  </si>
  <si>
    <t>Sub Total</t>
  </si>
  <si>
    <t>Page 2 of 3  pages</t>
  </si>
  <si>
    <t>Tide bar (Detergent Bar 380 grms)</t>
  </si>
  <si>
    <t>bars</t>
  </si>
  <si>
    <t>Bathroom Tissue (Toilet tissue 2 ply)</t>
  </si>
  <si>
    <t>Rubber Band, 70mm min lay flat length (#18)</t>
  </si>
  <si>
    <t xml:space="preserve"> boxes</t>
  </si>
  <si>
    <t>Stand Copy Holder</t>
  </si>
  <si>
    <t>Expanding Envelop (Long)</t>
  </si>
  <si>
    <t>Car Gel 70g</t>
  </si>
  <si>
    <t>doz</t>
  </si>
  <si>
    <t>Bulb (Frosted Candle) 25 watts</t>
  </si>
  <si>
    <t>Puncher Heavy Duty</t>
  </si>
  <si>
    <t>Walis Tingting</t>
  </si>
  <si>
    <t>Stapler with staple remover</t>
  </si>
  <si>
    <t>Fluorescent lamp 36w</t>
  </si>
  <si>
    <t>Led bulb 7w</t>
  </si>
  <si>
    <t>Ballast (Straight fluorescent)</t>
  </si>
  <si>
    <t>Circuit breaker</t>
  </si>
  <si>
    <t>units</t>
  </si>
  <si>
    <t>Epson Ink 003 BK</t>
  </si>
  <si>
    <t>Epson Ink 003 CY</t>
  </si>
  <si>
    <t>Epson Ink 003 M</t>
  </si>
  <si>
    <t>Epson Ink 003 Y</t>
  </si>
  <si>
    <t>Epson Ink 664 BK</t>
  </si>
  <si>
    <t>Epson Ink 664 CY</t>
  </si>
  <si>
    <t>Epson Ink 664M</t>
  </si>
  <si>
    <t>Epson Ink 664 Y</t>
  </si>
  <si>
    <t>HP GT 51 BK</t>
  </si>
  <si>
    <t>HP GT 52 CY</t>
  </si>
  <si>
    <t>HP GT 52 M</t>
  </si>
  <si>
    <t>HP GT 52 Y</t>
  </si>
  <si>
    <t>Computer Ink # 810 Canon  Black</t>
  </si>
  <si>
    <t>Computer Ink # 811 Canon  colored</t>
  </si>
  <si>
    <t>OTHER MAINT.  &amp; OPERATING  EXPENSES</t>
  </si>
  <si>
    <t>Meals and Snacks</t>
  </si>
  <si>
    <t>meeting</t>
  </si>
  <si>
    <t>Curtain</t>
  </si>
  <si>
    <t>panels</t>
  </si>
  <si>
    <t>Flower arrangement</t>
  </si>
  <si>
    <t>Occasions</t>
  </si>
  <si>
    <t>Mineral Water</t>
  </si>
  <si>
    <t>Container</t>
  </si>
  <si>
    <t>Smart</t>
  </si>
  <si>
    <t>Monthly bill</t>
  </si>
  <si>
    <t>Domain Registration</t>
  </si>
  <si>
    <t>Annual bill</t>
  </si>
  <si>
    <t>GASOLINE, OIL &amp; LUBRICANTS</t>
  </si>
  <si>
    <t>Diesel</t>
  </si>
  <si>
    <t>Liters</t>
  </si>
  <si>
    <t>Oil (ATF, Trekker &amp; Others)</t>
  </si>
  <si>
    <t>Page 3 of 3 pages</t>
  </si>
  <si>
    <t>Brake Fluid</t>
  </si>
  <si>
    <t>Text Book and Instruction Materials</t>
  </si>
  <si>
    <t>Other Supplies &amp; Materials Expenses</t>
  </si>
  <si>
    <t>Advertising Exp. – Publication of Ordinances</t>
  </si>
  <si>
    <t>Repair &amp; Maintenance - Office Equipment</t>
  </si>
  <si>
    <t>Repair &amp; Maint.- Motor Vehicle Spare Parts Expenses</t>
  </si>
  <si>
    <t>Printing and Binding Expenses</t>
  </si>
  <si>
    <t>Grand Total</t>
  </si>
  <si>
    <t>FDP Form 14a - Supplemental Procurement Plan, by Office or Department</t>
  </si>
  <si>
    <t xml:space="preserve">      ANNUAL PROCUREMENT PLAN</t>
  </si>
  <si>
    <r>
      <t xml:space="preserve">Province, City or Municipality:  </t>
    </r>
    <r>
      <rPr>
        <rFont val="Calibri"/>
        <b val="true"/>
        <i val="false"/>
        <strike val="false"/>
        <color rgb="FF000000"/>
        <sz val="12"/>
        <u val="none"/>
      </rPr>
      <t xml:space="preserve">SURIGAO CITY, SURIGAO DEL NORTE</t>
    </r>
  </si>
  <si>
    <r>
      <t xml:space="preserve">Plan Control No.</t>
    </r>
    <r>
      <rPr>
        <rFont val="Calibri"/>
        <b val="true"/>
        <i val="false"/>
        <strike val="false"/>
        <color rgb="FF000000"/>
        <sz val="12"/>
        <u val="none"/>
      </rPr>
      <t xml:space="preserve"> 1</t>
    </r>
  </si>
  <si>
    <t>Page 1  of 12   pages</t>
  </si>
  <si>
    <r>
      <t xml:space="preserve">Department/ Office:   </t>
    </r>
    <r>
      <rPr>
        <rFont val="Calibri"/>
        <b val="true"/>
        <i val="false"/>
        <strike val="false"/>
        <color rgb="FF000000"/>
        <sz val="12"/>
        <u val="none"/>
      </rPr>
      <t xml:space="preserve">CITY HEALTH OFFICE</t>
    </r>
  </si>
  <si>
    <t>Art paper, assorted color, 20's/pack</t>
  </si>
  <si>
    <t>packs</t>
  </si>
  <si>
    <t>Bond paper, long</t>
  </si>
  <si>
    <t>reams</t>
  </si>
  <si>
    <t>Bond paper, short</t>
  </si>
  <si>
    <t>Battery AA (energizer) 4's/pack</t>
  </si>
  <si>
    <t>Battery AA, alkaline, 2's/pack</t>
  </si>
  <si>
    <t>Battery AAA (energizer) 4's/pack</t>
  </si>
  <si>
    <t>Battery AAA, alkaline, 2's/pack</t>
  </si>
  <si>
    <t>Ballpen, black (panda), 12's/box</t>
  </si>
  <si>
    <t>bxs.</t>
  </si>
  <si>
    <t>Ballpen, fine black (titus), 50's/box</t>
  </si>
  <si>
    <t>Ballpen, black (amspec), 50's/box</t>
  </si>
  <si>
    <t>Blade, heavy duty cutter (L500), 10's/pack</t>
  </si>
  <si>
    <t>tubes</t>
  </si>
  <si>
    <t>Marker, Pernament, Bullet type Black,blue red</t>
  </si>
  <si>
    <t>Correction tape 8m cover out</t>
  </si>
  <si>
    <t>Casio calculator 14 digits</t>
  </si>
  <si>
    <t>Record book (cloth bound) 300 pages</t>
  </si>
  <si>
    <t>Columnar pad 14 columns</t>
  </si>
  <si>
    <t>Glue gun, big</t>
  </si>
  <si>
    <t>Stick glue, big</t>
  </si>
  <si>
    <t>Cutter, ordinary</t>
  </si>
  <si>
    <t>Certificate holder, long</t>
  </si>
  <si>
    <t>Clip backfold 32mm,12's/box</t>
  </si>
  <si>
    <t>Clip backfold 50mm, 12's/box</t>
  </si>
  <si>
    <t>Clip, bulldog 3"</t>
  </si>
  <si>
    <t>Columnar notebook 4 columns</t>
  </si>
  <si>
    <t>Columnar notebook 6 columns</t>
  </si>
  <si>
    <t>Columnar 24 columns</t>
  </si>
  <si>
    <t>Columnar pad 12 columns</t>
  </si>
  <si>
    <t>Clear book, long</t>
  </si>
  <si>
    <t>Clear book, short</t>
  </si>
  <si>
    <t>Carbon film, polyethylene, long</t>
  </si>
  <si>
    <t>SUB TOTAL</t>
  </si>
  <si>
    <t>Page 2  of 12  pages</t>
  </si>
  <si>
    <t>Cartolina, white, 20'pack</t>
  </si>
  <si>
    <t>Cartolina, assorted color, 20's/pack</t>
  </si>
  <si>
    <t>Canon linen stationary paper, short, natural</t>
  </si>
  <si>
    <t>Envelope, documentary, long, 500's/box</t>
  </si>
  <si>
    <t>Envelope, documentary, short, 500's/box</t>
  </si>
  <si>
    <t>Envelope, expanding, kraftboard, long, 100's/box</t>
  </si>
  <si>
    <t>Envelope, expanded, long, plastic</t>
  </si>
  <si>
    <t>Envelope, mailing white, long, ordinary</t>
  </si>
  <si>
    <t>box</t>
  </si>
  <si>
    <t>Folder, pressboard, long, plain, 100's (ivory)</t>
  </si>
  <si>
    <t>Folder, pressboard, short, plain, 100's (ivory)</t>
  </si>
  <si>
    <t>Folder, tagboard, long, 100's (white)</t>
  </si>
  <si>
    <t>Folder, long ,expanded, green, 100's/box</t>
  </si>
  <si>
    <t>Folder, long, plastic sliding, all white</t>
  </si>
  <si>
    <t>Folder, long, white</t>
  </si>
  <si>
    <t>Folder, short, white</t>
  </si>
  <si>
    <t>Folder, long, brown</t>
  </si>
  <si>
    <t>Fax paper machine</t>
  </si>
  <si>
    <t>rolls</t>
  </si>
  <si>
    <t>Paper clip vinyl coated jumbo box</t>
  </si>
  <si>
    <t>Paper clip vinyl coated small box</t>
  </si>
  <si>
    <t>Linen paper, short, 20's/pack (canon)</t>
  </si>
  <si>
    <t>Linen paper, long, 20's/pack (canon)</t>
  </si>
  <si>
    <t>Linen paper, short, 10's/pack</t>
  </si>
  <si>
    <t>Linen paper, long, 10's/pack</t>
  </si>
  <si>
    <t>Glue, all purpose 130 grams</t>
  </si>
  <si>
    <t>Glue white 240 grams</t>
  </si>
  <si>
    <t>Illustration board, black (30"-40")</t>
  </si>
  <si>
    <t>Liquid eraser (touch n'go)</t>
  </si>
  <si>
    <t>Mongol pencil no. 2, 12's/box</t>
  </si>
  <si>
    <t>doz.</t>
  </si>
  <si>
    <t>Marking pen, whiteboard, black, 12's./box</t>
  </si>
  <si>
    <t>Marking pen, whiteboard, blue, 12's/box</t>
  </si>
  <si>
    <t>Marking pen, whiteboard, red, 12's/box</t>
  </si>
  <si>
    <t>Marking pen, black (pilot), 12/doz</t>
  </si>
  <si>
    <t>Page 3 of 12   pages</t>
  </si>
  <si>
    <t>Marking pen, permanent (pilot), blk,red,blue</t>
  </si>
  <si>
    <t>Marking pen refill ink, black</t>
  </si>
  <si>
    <t>Magazine file, double</t>
  </si>
  <si>
    <t>bots.</t>
  </si>
  <si>
    <t>Manila paper</t>
  </si>
  <si>
    <t>Magazine file, single</t>
  </si>
  <si>
    <t>Map pin round head</t>
  </si>
  <si>
    <t>Notebook, ordinary 80 leaves non spring</t>
  </si>
  <si>
    <t>Notebook spring 80 leaves</t>
  </si>
  <si>
    <t>Note pad 3 x 3</t>
  </si>
  <si>
    <t>Pencil sharpener with lock, heavy duty</t>
  </si>
  <si>
    <t>Parchment paper for cert., white, 20's/pack</t>
  </si>
  <si>
    <t>Pilot ink refill 30ml color B/B/R, 12's/doz</t>
  </si>
  <si>
    <t>Plastic paper fastener</t>
  </si>
  <si>
    <t>Puncher, big, heavy duty with two hole guide</t>
  </si>
  <si>
    <t>Photo paper, 20's/pack</t>
  </si>
  <si>
    <t>Rainbow pad paper</t>
  </si>
  <si>
    <t>Ribbon nylon, manual typewriter</t>
  </si>
  <si>
    <t>Rugby, big</t>
  </si>
  <si>
    <t>Ruler, plastic 12"</t>
  </si>
  <si>
    <t>Record book 300 pages, 10's/bundle</t>
  </si>
  <si>
    <t>Record book 500 pages</t>
  </si>
  <si>
    <t>Record book 150 pages</t>
  </si>
  <si>
    <t>Steadler rubber eraser, big, rasoplast</t>
  </si>
  <si>
    <t>Stapler with remover (max HD-50/50R)</t>
  </si>
  <si>
    <t>Staple wire no.35, 5000s/box</t>
  </si>
  <si>
    <t>Staple wire no.10, 5000s/box</t>
  </si>
  <si>
    <t>Staple wire remover</t>
  </si>
  <si>
    <t>Stamp pad, felt pad</t>
  </si>
  <si>
    <t>Stamp pad ink, violet 50ml</t>
  </si>
  <si>
    <t>Stabilo, flourescent, assorted colors, 10's/box</t>
  </si>
  <si>
    <t>Page 4 of 12  pages</t>
  </si>
  <si>
    <t>Sign pen, Pilot G-Tec C4 black,  0.4 12's/box</t>
  </si>
  <si>
    <t>Sign pen, Pilot G-Tec extra fine 0.5 black, 12's/box</t>
  </si>
  <si>
    <t>Sign pen, Pilot G-Tec C4 blue, 12's/box</t>
  </si>
  <si>
    <t>Sign pen, Pilot G-Tec C4 red</t>
  </si>
  <si>
    <t>Sign pen, Pilot G-Tec C4 refill black</t>
  </si>
  <si>
    <t>Sign pen, Pilot G-Tec C4 refill ink blue</t>
  </si>
  <si>
    <t>Sign pen, Pilot G-Tec C4 refill ink red</t>
  </si>
  <si>
    <t>Sign pen Finetech 0.3 black</t>
  </si>
  <si>
    <t>Sign pen, MyGel color black 0.5</t>
  </si>
  <si>
    <t>Sign pen, MyGel refill black</t>
  </si>
  <si>
    <t>Sign pen, MyGel color red 0.5</t>
  </si>
  <si>
    <t>Sign pen, MyGel refill red</t>
  </si>
  <si>
    <t>Sign pen, MyGel 0.5 blue</t>
  </si>
  <si>
    <t>Note pad 3 x 5</t>
  </si>
  <si>
    <t>Tape Dispenser, heavy duty for 24mm (1")</t>
  </si>
  <si>
    <t>Tape, transparent 1"</t>
  </si>
  <si>
    <t>Tape, transparent 2"</t>
  </si>
  <si>
    <t>Tape, masking 1"</t>
  </si>
  <si>
    <t>Tape, masking 2"</t>
  </si>
  <si>
    <t>Tape, packaging 2"</t>
  </si>
  <si>
    <t>Tape, double sided with foam 1"</t>
  </si>
  <si>
    <t>Tape, adding machine</t>
  </si>
  <si>
    <t>Whyteboard eraser</t>
  </si>
  <si>
    <t>Thumbtacks</t>
  </si>
  <si>
    <t>Audio Voltage Regulator (AVR) 500w</t>
  </si>
  <si>
    <t>unit</t>
  </si>
  <si>
    <t>Comp ink cart. HP 703 black</t>
  </si>
  <si>
    <t>cart</t>
  </si>
  <si>
    <t>Comp ink cart HP 704 blue</t>
  </si>
  <si>
    <t>Universal ink, b,c,m,y 1 liter</t>
  </si>
  <si>
    <t>HP 680 black</t>
  </si>
  <si>
    <t>HP 680 tri-color</t>
  </si>
  <si>
    <t>Comp ink T6641 black</t>
  </si>
  <si>
    <t>Page 5 of 12 pages</t>
  </si>
  <si>
    <t>Comp ink T6642 cyan</t>
  </si>
  <si>
    <t>Comp ink T6643 magenta</t>
  </si>
  <si>
    <t>Comp ink T6644 yellow</t>
  </si>
  <si>
    <t>Uninterrupted Power Supply</t>
  </si>
  <si>
    <t>Comp ink cart 810 black</t>
  </si>
  <si>
    <t>Comp ink cart 811 colored</t>
  </si>
  <si>
    <t>Computer USB mouse genuine</t>
  </si>
  <si>
    <t>Computer USB mouse A4Tech</t>
  </si>
  <si>
    <t>Wireless Computer mouse A4Tech</t>
  </si>
  <si>
    <t>Wireless Computer mouse  Logitech</t>
  </si>
  <si>
    <t>Flash Drive 32GB</t>
  </si>
  <si>
    <t>Flash Drive 16GB</t>
  </si>
  <si>
    <t>Mouse pad</t>
  </si>
  <si>
    <t>HP680 black</t>
  </si>
  <si>
    <t>HP680  tri color</t>
  </si>
  <si>
    <t>Epson 188 black</t>
  </si>
  <si>
    <t>Epson 188 cyan,yellow, magenta</t>
  </si>
  <si>
    <t>Bulb LED 13 watts</t>
  </si>
  <si>
    <t>Foam, 3x36375</t>
  </si>
  <si>
    <t>Blanket</t>
  </si>
  <si>
    <t>Pillow</t>
  </si>
  <si>
    <t>Pillow case</t>
  </si>
  <si>
    <t>Plastic mat</t>
  </si>
  <si>
    <t>Trasshbin</t>
  </si>
  <si>
    <t>Mop</t>
  </si>
  <si>
    <t>Dust pan</t>
  </si>
  <si>
    <t>Broom</t>
  </si>
  <si>
    <t>Pail</t>
  </si>
  <si>
    <t>Dipper</t>
  </si>
  <si>
    <t>Baygon</t>
  </si>
  <si>
    <t>Safeguard</t>
  </si>
  <si>
    <t>Trash bag large</t>
  </si>
  <si>
    <t>Rainboats</t>
  </si>
  <si>
    <t>Page 6 of 12  pages</t>
  </si>
  <si>
    <t>Washable PPE</t>
  </si>
  <si>
    <t>Washable face mask</t>
  </si>
  <si>
    <t>Bottled water 350ml</t>
  </si>
  <si>
    <t>bxs</t>
  </si>
  <si>
    <t>Face shield</t>
  </si>
  <si>
    <t>Soduim Ascorbate</t>
  </si>
  <si>
    <t>Co-amoxiclav tab 625mg</t>
  </si>
  <si>
    <t>Azithromycin tab 500mg</t>
  </si>
  <si>
    <t>Captopril</t>
  </si>
  <si>
    <t>Losartan 50mg</t>
  </si>
  <si>
    <t>Lagundi 500mg</t>
  </si>
  <si>
    <t xml:space="preserve">Surgical gloves </t>
  </si>
  <si>
    <t>Personal Protective Equipment/PPE</t>
  </si>
  <si>
    <t>Surgical mask</t>
  </si>
  <si>
    <t>Alcohol 75%,3,785ml</t>
  </si>
  <si>
    <t>Chlorine granules</t>
  </si>
  <si>
    <t>drums</t>
  </si>
  <si>
    <t>Cellphane, plastic cover</t>
  </si>
  <si>
    <t>Empty drums, big, blue</t>
  </si>
  <si>
    <t>Isopropyl Alcohol</t>
  </si>
  <si>
    <t>gals</t>
  </si>
  <si>
    <t>Disinfectant solution bleach</t>
  </si>
  <si>
    <t>Surgical masks</t>
  </si>
  <si>
    <t>iIsolation Gowns</t>
  </si>
  <si>
    <t xml:space="preserve">pcs </t>
  </si>
  <si>
    <t>Liquid Antibacterial soap, 225 ml</t>
  </si>
  <si>
    <t>Color coded SWD bins big</t>
  </si>
  <si>
    <t>Laundry basket</t>
  </si>
  <si>
    <t>Tornado mop</t>
  </si>
  <si>
    <t>dust pan</t>
  </si>
  <si>
    <t>Electrical tape</t>
  </si>
  <si>
    <t>Rope #20</t>
  </si>
  <si>
    <t>Plastic Cellophane</t>
  </si>
  <si>
    <t>Hanger, 6pcs per Bundle</t>
  </si>
  <si>
    <t>Page 7 of 12  pages</t>
  </si>
  <si>
    <t>Walis tinging</t>
  </si>
  <si>
    <t>Utility gloves</t>
  </si>
  <si>
    <t>Cr brush</t>
  </si>
  <si>
    <t>Lysol spray</t>
  </si>
  <si>
    <t>Disinfectant solution</t>
  </si>
  <si>
    <t>Garbage bin, Large</t>
  </si>
  <si>
    <t>Garbage Big, large,green,10's/pack</t>
  </si>
  <si>
    <t>Garbage Big, large, yellow,10's/pack</t>
  </si>
  <si>
    <t>Garbage big large, black,10's/pack</t>
  </si>
  <si>
    <t>Garbage bag, meduim, black</t>
  </si>
  <si>
    <t>Liquid detergent</t>
  </si>
  <si>
    <t>Baygon spray</t>
  </si>
  <si>
    <t>Chart holder</t>
  </si>
  <si>
    <t>Powder soap</t>
  </si>
  <si>
    <t>kilos</t>
  </si>
  <si>
    <t>Emergency light</t>
  </si>
  <si>
    <t>pc</t>
  </si>
  <si>
    <t>Chlorine granules, 25kilos/drum</t>
  </si>
  <si>
    <t>Hand soap sachet 60g, 172's/box</t>
  </si>
  <si>
    <t>Rechargable flashlight</t>
  </si>
  <si>
    <t>Plastic  basin, large</t>
  </si>
  <si>
    <t>Stainless basin, large</t>
  </si>
  <si>
    <t>Head bonnet 100pcs/pack</t>
  </si>
  <si>
    <t>Shoe cover 100/pack</t>
  </si>
  <si>
    <t>Laminator A4</t>
  </si>
  <si>
    <t>Laminating Film</t>
  </si>
  <si>
    <t>ream</t>
  </si>
  <si>
    <t>Photo Paper</t>
  </si>
  <si>
    <t>Punch I.D</t>
  </si>
  <si>
    <t>Chlorine Granules 45 kgs/drum</t>
  </si>
  <si>
    <t>Battery AAA's,4's/pack</t>
  </si>
  <si>
    <t>Battery AA's, 4's/pack</t>
  </si>
  <si>
    <t>Page 8 of 12  pages</t>
  </si>
  <si>
    <t>Alkaline Batteries AV1</t>
  </si>
  <si>
    <t>Bottled Mineral Water 350ml, 40 bots/bxs</t>
  </si>
  <si>
    <t>Face Mask</t>
  </si>
  <si>
    <t>Non-Contact Thermal Scanner Thermometer</t>
  </si>
  <si>
    <t>Assorted Rainboats Sizes 7`,8`,9`,10`</t>
  </si>
  <si>
    <t>Rapid Antibody Test Kit, 20 Test Kit, 20 test per kit</t>
  </si>
  <si>
    <t>kits</t>
  </si>
  <si>
    <t>70% Ethyl Alcohol, 3,570ml</t>
  </si>
  <si>
    <t>Bottled water 350ml, 40 Bottles/box</t>
  </si>
  <si>
    <t>Hot &amp; Cold Water Dispenser</t>
  </si>
  <si>
    <t>Tissue Paper 12's/pack</t>
  </si>
  <si>
    <t>70% Ethyl Alcohol, 1,785ml 6's/box</t>
  </si>
  <si>
    <t>Googles</t>
  </si>
  <si>
    <t>PPE(Locally made/Prototype)</t>
  </si>
  <si>
    <t>70% Ethyl Alcohol 1785ml</t>
  </si>
  <si>
    <t>Ambroxol 15/60ml</t>
  </si>
  <si>
    <t>Ambroxol tab 100's</t>
  </si>
  <si>
    <t>Amoxicillin 500mg cap</t>
  </si>
  <si>
    <t>Ascorbic Acid drops 15ml</t>
  </si>
  <si>
    <t>Ascorbic Acid Sy 60ml</t>
  </si>
  <si>
    <t>carbocesteine 100mg/60ml syr</t>
  </si>
  <si>
    <t>Cefalexin 250mg cap 100's</t>
  </si>
  <si>
    <t>Cefalexin 500mg cap 100's</t>
  </si>
  <si>
    <t>Cefuroxime 500mg tab 100's</t>
  </si>
  <si>
    <t>Ceterizine 10mg tab 100's</t>
  </si>
  <si>
    <t>Ceterizine 60ml</t>
  </si>
  <si>
    <t>Co-amoxiclav 250mg susp</t>
  </si>
  <si>
    <t>Co-amoxiclav 625 tab susp 60ml</t>
  </si>
  <si>
    <t>Co-trimoxazole 200mg susp 60ml</t>
  </si>
  <si>
    <t>Examination Gloves</t>
  </si>
  <si>
    <t>Face mask</t>
  </si>
  <si>
    <t>Losartan 100mg tab 100's</t>
  </si>
  <si>
    <t>Page 9 of 12  pages</t>
  </si>
  <si>
    <t>Losartan 50mg tab 100's</t>
  </si>
  <si>
    <t>Metformin 500mg tab 100's</t>
  </si>
  <si>
    <t>Multivitamins 60ml syr</t>
  </si>
  <si>
    <t>Multivitamins + Iron Syr 120ml</t>
  </si>
  <si>
    <t>N95 Mask</t>
  </si>
  <si>
    <t>Nebulizer Kit</t>
  </si>
  <si>
    <t>Non Contact Thermal Scanner</t>
  </si>
  <si>
    <t>Oxygen Tank</t>
  </si>
  <si>
    <t>tank</t>
  </si>
  <si>
    <t>Emergency lamp</t>
  </si>
  <si>
    <t>Rug</t>
  </si>
  <si>
    <t>ARL storage box 87L</t>
  </si>
  <si>
    <t>DVL storage box 47L</t>
  </si>
  <si>
    <t>Battery AAA</t>
  </si>
  <si>
    <t>Disinfectant Solution Bleach, 1892ml</t>
  </si>
  <si>
    <t>Alcohol Isopryl 70%, 4000ml</t>
  </si>
  <si>
    <t>Mineral Water 350ml</t>
  </si>
  <si>
    <t>Battery AA, 4's/pack</t>
  </si>
  <si>
    <t>Battery AAA, 4's/Pack</t>
  </si>
  <si>
    <t>Empty Spray Bottle, small</t>
  </si>
  <si>
    <t>Tissue Paper, 12's/pack</t>
  </si>
  <si>
    <t>Chlorine Granules</t>
  </si>
  <si>
    <t>Cellophane, Sando bag, Large</t>
  </si>
  <si>
    <t>Disinfectant Sol. Bleach,3, 785ml</t>
  </si>
  <si>
    <t>Broom (Silhig)</t>
  </si>
  <si>
    <t>Soap 60grams, sachet</t>
  </si>
  <si>
    <t>Non Contact Thermal Scanner Thermometer</t>
  </si>
  <si>
    <t>Disinfectant Bleach</t>
  </si>
  <si>
    <t>Alcohol 70% Isopropyl 250ml, 48's/box</t>
  </si>
  <si>
    <t>Clean Gloves</t>
  </si>
  <si>
    <t>Isolation Gown</t>
  </si>
  <si>
    <t>Ascorvic Acid</t>
  </si>
  <si>
    <t>N95 Face mask</t>
  </si>
  <si>
    <t>Page 10 of 12  pages</t>
  </si>
  <si>
    <t>Collapsible tent 4x6</t>
  </si>
  <si>
    <t>Collapsible tent 5x6</t>
  </si>
  <si>
    <t>5 cc disposble syringe</t>
  </si>
  <si>
    <t>10 cc disposable syringe</t>
  </si>
  <si>
    <t>30 cc disposable syringe</t>
  </si>
  <si>
    <t>Surgical tape 1 inch</t>
  </si>
  <si>
    <t>Cotton balls</t>
  </si>
  <si>
    <t>Sterile gauze 4x4 100's/pack</t>
  </si>
  <si>
    <t>Sterile gloves size 7</t>
  </si>
  <si>
    <t>Sterile gloves size 7.5</t>
  </si>
  <si>
    <t>Examining gloves (large)</t>
  </si>
  <si>
    <t>Examining gloves medium</t>
  </si>
  <si>
    <t>Tongue depressor</t>
  </si>
  <si>
    <t>Tourniquet</t>
  </si>
  <si>
    <t>Glucometer</t>
  </si>
  <si>
    <t>set</t>
  </si>
  <si>
    <t>Oxgen regulator</t>
  </si>
  <si>
    <t>Microtainer EDTA k3 0.5ml, 100's/tray</t>
  </si>
  <si>
    <t>trays</t>
  </si>
  <si>
    <t>Lancets 100's/bxs</t>
  </si>
  <si>
    <t>Timer</t>
  </si>
  <si>
    <t>Blood typing Sera Anti A</t>
  </si>
  <si>
    <t>Blood typing Sera Anti B</t>
  </si>
  <si>
    <t>Blood typing Sera Anti D</t>
  </si>
  <si>
    <t>Well Milled Rice</t>
  </si>
  <si>
    <t>sacks</t>
  </si>
  <si>
    <t>Carrots</t>
  </si>
  <si>
    <t>kls</t>
  </si>
  <si>
    <t>Potato</t>
  </si>
  <si>
    <t>Broccoli</t>
  </si>
  <si>
    <t>Cauliflower</t>
  </si>
  <si>
    <t>Baguio beans</t>
  </si>
  <si>
    <t>Savote</t>
  </si>
  <si>
    <t>Singkamas</t>
  </si>
  <si>
    <t>Cabbage</t>
  </si>
  <si>
    <t>Petchay</t>
  </si>
  <si>
    <t>Page 11 of 12  pages</t>
  </si>
  <si>
    <t>Squash</t>
  </si>
  <si>
    <t>String beans</t>
  </si>
  <si>
    <t>Eggplant</t>
  </si>
  <si>
    <t>Alugbati</t>
  </si>
  <si>
    <t>bundles</t>
  </si>
  <si>
    <t>Okra</t>
  </si>
  <si>
    <t>Gabi</t>
  </si>
  <si>
    <t>Patola</t>
  </si>
  <si>
    <t>Mongo</t>
  </si>
  <si>
    <t>Onions</t>
  </si>
  <si>
    <t>Tomato</t>
  </si>
  <si>
    <t>Sprng onion</t>
  </si>
  <si>
    <t>Ketchup</t>
  </si>
  <si>
    <t>gal</t>
  </si>
  <si>
    <t>Margarine</t>
  </si>
  <si>
    <t>Langka Ampalaya</t>
  </si>
  <si>
    <t>Ampalaya</t>
  </si>
  <si>
    <t>Osyter sauce</t>
  </si>
  <si>
    <t>Ansohan</t>
  </si>
  <si>
    <t>Lemon</t>
  </si>
  <si>
    <t>Tomato paste</t>
  </si>
  <si>
    <t>Paminta dahon</t>
  </si>
  <si>
    <t>Brown sugar</t>
  </si>
  <si>
    <t xml:space="preserve">dabong </t>
  </si>
  <si>
    <t>pasas</t>
  </si>
  <si>
    <t>Raddish</t>
  </si>
  <si>
    <t>dilis</t>
  </si>
  <si>
    <t>hand towel</t>
  </si>
  <si>
    <t>Joy Liquid Soap</t>
  </si>
  <si>
    <t>Laddle for frying</t>
  </si>
  <si>
    <t>Mantil, table cloth</t>
  </si>
  <si>
    <t>mtrs</t>
  </si>
  <si>
    <t>Match</t>
  </si>
  <si>
    <t>Page 12 of 12   pages</t>
  </si>
  <si>
    <t>Mineral water, 40bots/box, 350ml</t>
  </si>
  <si>
    <t>Pack Lunch</t>
  </si>
  <si>
    <t>Papel de liha</t>
  </si>
  <si>
    <t>Paste Detergent soap</t>
  </si>
  <si>
    <t>Patholder</t>
  </si>
  <si>
    <t>Peeler</t>
  </si>
  <si>
    <t>Sponge</t>
  </si>
  <si>
    <t>Spoon</t>
  </si>
  <si>
    <t>Tank pryce gas 50kgs</t>
  </si>
  <si>
    <t xml:space="preserve">Wooden serving laddle </t>
  </si>
  <si>
    <t>Spaghetti meal box</t>
  </si>
  <si>
    <t>Steel wire</t>
  </si>
  <si>
    <t>Rubber band</t>
  </si>
  <si>
    <t>Mineral water, 25L</t>
  </si>
  <si>
    <t>GRAND TOTAL</t>
  </si>
  <si>
    <r>
      <t xml:space="preserve">Province, City or Municipality:     </t>
    </r>
    <r>
      <rPr>
        <rFont val="Calibri"/>
        <b val="true"/>
        <i val="false"/>
        <strike val="false"/>
        <color rgb="FF000000"/>
        <sz val="9"/>
        <u val="single"/>
      </rPr>
      <t xml:space="preserve">SURIGAO CITY, SURIGAO DEL NORTE</t>
    </r>
  </si>
  <si>
    <t>Plan Control No.   2</t>
  </si>
  <si>
    <t>Page 1  of 9  pages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</si>
  <si>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CITY ENGINEERING OFFICE</t>
    </r>
  </si>
  <si>
    <t>Alcohol 70% scented 500 ml</t>
  </si>
  <si>
    <t>btl</t>
  </si>
  <si>
    <t>Air Freshener</t>
  </si>
  <si>
    <t>Ballpen (black &amp; blue)</t>
  </si>
  <si>
    <t>Bond Paper - US Short</t>
  </si>
  <si>
    <t>rms.</t>
  </si>
  <si>
    <t>Bond Paper -US long</t>
  </si>
  <si>
    <t>Bond Paper -US A4</t>
  </si>
  <si>
    <t>Correction Tape</t>
  </si>
  <si>
    <t>Detergent Bar Soap</t>
  </si>
  <si>
    <t>Disinfectant Spray - 400-550grms</t>
  </si>
  <si>
    <t>can</t>
  </si>
  <si>
    <t>Dishwashing Paste 350g</t>
  </si>
  <si>
    <t>Folder green w/ tab long</t>
  </si>
  <si>
    <t>Folder thick white (long)</t>
  </si>
  <si>
    <t>Folder thick white (short0</t>
  </si>
  <si>
    <t>Ink - MFC 3720 Cyan Ink Uni. 500ml</t>
  </si>
  <si>
    <t>Ink - MFC 3720 Magenta Ink Uni. 500ml</t>
  </si>
  <si>
    <t>Ink - MFC 3720 Yellow Ink Uni. 500ml</t>
  </si>
  <si>
    <t>Ink - MFC 3720 Black Ink Uni. 500ml</t>
  </si>
  <si>
    <t>Ink - 6731 Black 70 ml</t>
  </si>
  <si>
    <t>Ink - 6732 Cyan 70 ml</t>
  </si>
  <si>
    <t>Ink - 6733 Magenta 70 ml</t>
  </si>
  <si>
    <t>Ink - 6733 Yellow 70 ml</t>
  </si>
  <si>
    <t>Ink - 6733 Light Cyan 70 ml</t>
  </si>
  <si>
    <t>Ink - 6733 Light Magenta 70 ml</t>
  </si>
  <si>
    <t>Ink - T6641 black 70 ml  (for 4 printers)</t>
  </si>
  <si>
    <t>Ink - T6642 cyan 70 ml (for 4 printers)</t>
  </si>
  <si>
    <t>Ink - T6643 Magenta 70 ml (for 4 printers)</t>
  </si>
  <si>
    <t>Ink - T6643 yellow 70 ml (for 4 printers)</t>
  </si>
  <si>
    <t>Page 2  of 9  pages</t>
  </si>
  <si>
    <t>Ink - Epson 003 65ml, black</t>
  </si>
  <si>
    <t>Ink - Epson 003 65ml, Magenta</t>
  </si>
  <si>
    <t>Ink - Epson 003 65ml, Yellow</t>
  </si>
  <si>
    <t>Ink - Epson 003 65ml, Cyan</t>
  </si>
  <si>
    <t>Ink - Epson 001 65ml, black</t>
  </si>
  <si>
    <t>Ink - Epson 001 65ml, Magenta</t>
  </si>
  <si>
    <t>Ink - Epson 001 65ml, Yellow</t>
  </si>
  <si>
    <t>Ink - Epson 001 65ml, Cyan</t>
  </si>
  <si>
    <t>Lamination Film size: A3</t>
  </si>
  <si>
    <t>Masking Tape</t>
  </si>
  <si>
    <t>Mailing Envelope white (long)</t>
  </si>
  <si>
    <r>
      <t xml:space="preserve">Paper clip, vinyl/plastic coat, 50mm
     (</t>
    </r>
    <r>
      <rPr>
        <rFont val="Batang"/>
        <b val="false"/>
        <i val="false"/>
        <strike val="false"/>
        <color rgb="FF000000"/>
        <sz val="9"/>
        <u val="single"/>
      </rPr>
      <t xml:space="preserve">+</t>
    </r>
    <r>
      <rPr>
        <rFont val="Batang"/>
        <b val="false"/>
        <i val="false"/>
        <strike val="false"/>
        <color rgb="FF000000"/>
        <sz val="9"/>
        <u val="none"/>
      </rPr>
      <t xml:space="preserve">1mm)</t>
    </r>
  </si>
  <si>
    <r>
      <t xml:space="preserve">Paper clip, vinyl/plastic coat, 25mm
      (</t>
    </r>
    <r>
      <rPr>
        <rFont val="Batang"/>
        <b val="false"/>
        <i val="false"/>
        <strike val="false"/>
        <color rgb="FF000000"/>
        <sz val="9"/>
        <u val="single"/>
      </rPr>
      <t xml:space="preserve">+</t>
    </r>
    <r>
      <rPr>
        <rFont val="Batang"/>
        <b val="false"/>
        <i val="false"/>
        <strike val="false"/>
        <color rgb="FF000000"/>
        <sz val="9"/>
        <u val="none"/>
      </rPr>
      <t xml:space="preserve">1mm)</t>
    </r>
  </si>
  <si>
    <t>Paste Solid 200g</t>
  </si>
  <si>
    <t>Pencil Mongol # 2</t>
  </si>
  <si>
    <t>Pencil Mongol # 1</t>
  </si>
  <si>
    <t>Record Book 300 pages</t>
  </si>
  <si>
    <t>Rubber Eraser</t>
  </si>
  <si>
    <t>Scotch Tape 1" thick</t>
  </si>
  <si>
    <t>Scotch Tape 2" thick</t>
  </si>
  <si>
    <t>Sign Pen black (liquid gel, 05)</t>
  </si>
  <si>
    <t>Smart buddy card</t>
  </si>
  <si>
    <t>Staple Wire No. 35</t>
  </si>
  <si>
    <t>Stapler # big</t>
  </si>
  <si>
    <t>Tissue Paper</t>
  </si>
  <si>
    <t>Page 3  of 9  pages</t>
  </si>
  <si>
    <t>Toner cartidges S1810 (photocopier)</t>
  </si>
  <si>
    <t xml:space="preserve">Drum Cartridges </t>
  </si>
  <si>
    <t xml:space="preserve">Yellow Paper </t>
  </si>
  <si>
    <t>pad</t>
  </si>
  <si>
    <t>LUMPSUM - Services, Labor and Matetrials</t>
  </si>
  <si>
    <t>(Repair &amp; Maintenance- Transportation and</t>
  </si>
  <si>
    <t xml:space="preserve"> Equipment (Motor Vehicles)</t>
  </si>
  <si>
    <t>LUMPSUM - Other Supplies and Materials</t>
  </si>
  <si>
    <t>LUMPSUM - Services, Labor &amp; Materials</t>
  </si>
  <si>
    <t>Bond Paper long Premium Sub 20/70gsm</t>
  </si>
  <si>
    <t>Bond Paper A3 premium Sub 20/70gsm</t>
  </si>
  <si>
    <t>Computer Ink EPSON 673C</t>
  </si>
  <si>
    <t>Computer Ink EPSON 673M</t>
  </si>
  <si>
    <t>Computer Ink EPSON 673LM</t>
  </si>
  <si>
    <t>Computer Ink EPSON 673LC</t>
  </si>
  <si>
    <t>Computer Ink EPSON 673BK</t>
  </si>
  <si>
    <t>Computer Ink EPSON 673Y</t>
  </si>
  <si>
    <t>Computer Ink EPSON 6644Y</t>
  </si>
  <si>
    <t>Computer Ink EPSON 642C</t>
  </si>
  <si>
    <t>Computer Ink EPSON 6643M</t>
  </si>
  <si>
    <t>Computer Ink EPSON 6641Bk</t>
  </si>
  <si>
    <t>Engineer's Field Book</t>
  </si>
  <si>
    <t>Auto Diesel Fuel</t>
  </si>
  <si>
    <t>ltrs</t>
  </si>
  <si>
    <t>Premium Gasoline</t>
  </si>
  <si>
    <t>Tire Black Spray VT</t>
  </si>
  <si>
    <t>-</t>
  </si>
  <si>
    <r>
      <t xml:space="preserve">LUMPSUM - </t>
    </r>
    <r>
      <rPr>
        <rFont val="Calibri"/>
        <b val="false"/>
        <i val="true"/>
        <strike val="false"/>
        <color rgb="FF000000"/>
        <sz val="9"/>
        <u val="none"/>
      </rPr>
      <t xml:space="preserve">Other Supplies &amp; Materials</t>
    </r>
  </si>
  <si>
    <t>Page 4  of 9  pages</t>
  </si>
  <si>
    <t>White Glue (big)</t>
  </si>
  <si>
    <t>Paper Clip short (plastic coated)</t>
  </si>
  <si>
    <t>Computer Cartridge (epson LX 310)</t>
  </si>
  <si>
    <t>Computer Cartridge (epson FX 2175)</t>
  </si>
  <si>
    <t>Packing tape 2"</t>
  </si>
  <si>
    <t>Chicago Bolt "6"</t>
  </si>
  <si>
    <t>Riso Tube Ink (EZ230)</t>
  </si>
  <si>
    <t>tube</t>
  </si>
  <si>
    <t>Adding Tape Machine</t>
  </si>
  <si>
    <t>roll</t>
  </si>
  <si>
    <t>Rubbing Alcohol (70%)</t>
  </si>
  <si>
    <t>Broom soft (Tambo)</t>
  </si>
  <si>
    <t>Ballpen (black)</t>
  </si>
  <si>
    <t>Mailing Envelope long</t>
  </si>
  <si>
    <t>Folder Green w/o Tab</t>
  </si>
  <si>
    <t>Cannon Paper(Beige Color)</t>
  </si>
  <si>
    <t>pack</t>
  </si>
  <si>
    <t>Ribbon for electronic calculator</t>
  </si>
  <si>
    <t>Straw ball (big)</t>
  </si>
  <si>
    <t>Pentel pen (broad)</t>
  </si>
  <si>
    <t>Rubber bond</t>
  </si>
  <si>
    <t>Folder white (thick) short</t>
  </si>
  <si>
    <t>Brown Envelope Short</t>
  </si>
  <si>
    <t>Computer Ink (T6644)</t>
  </si>
  <si>
    <t>Columnar book 24 col.</t>
  </si>
  <si>
    <t>Carbon Paper (club Int'l black)</t>
  </si>
  <si>
    <t>US bond Paper (long) S-20</t>
  </si>
  <si>
    <t>US bond Paper (short) S-20</t>
  </si>
  <si>
    <t>Dishwashing liquid</t>
  </si>
  <si>
    <t>Ink stamp pad</t>
  </si>
  <si>
    <t>Paper Fastener Plastic</t>
  </si>
  <si>
    <t>Brown Envelope (thick) long</t>
  </si>
  <si>
    <t>Page 5  of 9  pages</t>
  </si>
  <si>
    <t>Scotch Tape # 1 thick</t>
  </si>
  <si>
    <t>Folder Ordinary long thick white</t>
  </si>
  <si>
    <t>Staple wire # 35</t>
  </si>
  <si>
    <t>Pencil #1</t>
  </si>
  <si>
    <t>Paper clip big (plastic coated)</t>
  </si>
  <si>
    <t>Pentel pen (fine) black</t>
  </si>
  <si>
    <t>Computer Paper (11x14x7) 2 ply</t>
  </si>
  <si>
    <t>Computer Paper (9 1/2x11) 3ply</t>
  </si>
  <si>
    <t>Columnar book 6 column</t>
  </si>
  <si>
    <t>Ink, T6644 Yellow</t>
  </si>
  <si>
    <t>Ink, T6644 Cyan</t>
  </si>
  <si>
    <t>Ink, T6644 Magenta</t>
  </si>
  <si>
    <t>Ink, T6641 Black</t>
  </si>
  <si>
    <t>Paper Multi Copy legal</t>
  </si>
  <si>
    <t>U.S. Bond Paper Short</t>
  </si>
  <si>
    <t>Paper Multi Copy A4</t>
  </si>
  <si>
    <t>Scoth tape 1" transparent</t>
  </si>
  <si>
    <t>Rubbing Alcohol 70% 500ml</t>
  </si>
  <si>
    <t>Folder Thick Long</t>
  </si>
  <si>
    <t>Folder w/ Tab long</t>
  </si>
  <si>
    <t>Sign Pen 0.07 black</t>
  </si>
  <si>
    <t>Dishwashing liquid 350g</t>
  </si>
  <si>
    <t>Ballpen black/blue</t>
  </si>
  <si>
    <t>Brown Envelope long</t>
  </si>
  <si>
    <t>Auto Diesel</t>
  </si>
  <si>
    <t>Oil #40</t>
  </si>
  <si>
    <t>ltr</t>
  </si>
  <si>
    <t>Page 6  of 9  pages</t>
  </si>
  <si>
    <t>Brown envelope long</t>
  </si>
  <si>
    <t>Brown envelope short</t>
  </si>
  <si>
    <t>Eraser Faber Castel</t>
  </si>
  <si>
    <t>Expanding envelope</t>
  </si>
  <si>
    <t>Folder thick long</t>
  </si>
  <si>
    <t>Lead (mechanical pencil)</t>
  </si>
  <si>
    <t>Magazine file</t>
  </si>
  <si>
    <t>Mechanical pencil</t>
  </si>
  <si>
    <t>Hard Hat (white/ISO Standard)</t>
  </si>
  <si>
    <t>Reflectorized Vest (belt type white/green</t>
  </si>
  <si>
    <t>Ink L210 (black)</t>
  </si>
  <si>
    <t>USB 32gig</t>
  </si>
  <si>
    <t>Correction Pen</t>
  </si>
  <si>
    <t>US Bond Paper A4 long</t>
  </si>
  <si>
    <t>US Bond Paper A3</t>
  </si>
  <si>
    <t>Staple wire #35</t>
  </si>
  <si>
    <t>Staple Wire # 1</t>
  </si>
  <si>
    <t>Ballpen black (uni)</t>
  </si>
  <si>
    <t>Sign Pen black (0.50mm)</t>
  </si>
  <si>
    <t>5mtrs. Measuring steel tape</t>
  </si>
  <si>
    <t>100mtrs. Measuring tape (stanley)</t>
  </si>
  <si>
    <t>Mailing Envelope (long)</t>
  </si>
  <si>
    <t>ATF</t>
  </si>
  <si>
    <t>Alcohol 70% 500ml</t>
  </si>
  <si>
    <t>Detergent powder soap 380grms</t>
  </si>
  <si>
    <t>pouch</t>
  </si>
  <si>
    <t>Cutter Big</t>
  </si>
  <si>
    <t>Page 7  of 9  pages</t>
  </si>
  <si>
    <t>T6641 70ml</t>
  </si>
  <si>
    <t>T6642 70ml</t>
  </si>
  <si>
    <t>T6643 70ml</t>
  </si>
  <si>
    <t>T6644 70ml</t>
  </si>
  <si>
    <t>US Bond Paper Long</t>
  </si>
  <si>
    <t>US Bond Paper short</t>
  </si>
  <si>
    <t>Detergent Bar soap</t>
  </si>
  <si>
    <t>bar</t>
  </si>
  <si>
    <t>Masking Tape # 1-14cmm thickness</t>
  </si>
  <si>
    <t xml:space="preserve">Air Freshener </t>
  </si>
  <si>
    <t>Folder short (green)</t>
  </si>
  <si>
    <t>Folder Long (green)</t>
  </si>
  <si>
    <t>Brown Envelope (long)</t>
  </si>
  <si>
    <t>Brown envelope (short)</t>
  </si>
  <si>
    <t>Logbook 500 PP (valiant)</t>
  </si>
  <si>
    <t>Ballpen BHW 2000</t>
  </si>
  <si>
    <t>Pilot Sign Pen (asstd color)</t>
  </si>
  <si>
    <t>Max Staple wire # 35</t>
  </si>
  <si>
    <t>Oil # 40</t>
  </si>
  <si>
    <t>pail</t>
  </si>
  <si>
    <t>Oil # 10</t>
  </si>
  <si>
    <t>Gear Oil # 40</t>
  </si>
  <si>
    <t>Gasoline</t>
  </si>
  <si>
    <t>WD-40 328ml</t>
  </si>
  <si>
    <t>ltrs.</t>
  </si>
  <si>
    <t>others</t>
  </si>
  <si>
    <t>LUMPSUM -  Services, Labor &amp; Materials</t>
  </si>
  <si>
    <t>(Repairs &amp; Maintenance-Transportation</t>
  </si>
  <si>
    <r>
      <t xml:space="preserve"> Equipment </t>
    </r>
    <r>
      <rPr>
        <rFont val="Arial"/>
        <b val="false"/>
        <i val="true"/>
        <strike val="false"/>
        <color rgb="FF000000"/>
        <sz val="8"/>
        <u val="none"/>
      </rPr>
      <t xml:space="preserve">Motor Vehicles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</si>
  <si>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Page 8  of 9 pages</t>
  </si>
  <si>
    <t>Page 9  of 9  pages</t>
  </si>
  <si>
    <t>Plan Control No.   1</t>
  </si>
  <si>
    <t>Page 1  of 4  pages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</si>
  <si>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CITY ACCOUNTING OFFICE</t>
    </r>
  </si>
  <si>
    <t>Air freshener ,280ml can office</t>
  </si>
  <si>
    <t>A3 book paper 70GSM</t>
  </si>
  <si>
    <t>APC -UPS Battery 600v</t>
  </si>
  <si>
    <t>Ballpen Gel-Pen-Triplus b/blue</t>
  </si>
  <si>
    <t>Ballpen red</t>
  </si>
  <si>
    <t>Ballpen blue/black</t>
  </si>
  <si>
    <t>Bar soap</t>
  </si>
  <si>
    <t>Battery ,AA 2pcs /packet</t>
  </si>
  <si>
    <t>Bleach stain/remover</t>
  </si>
  <si>
    <t>Bolt metal 5 inches</t>
  </si>
  <si>
    <t>Carbon paper long blue</t>
  </si>
  <si>
    <t>Carbon paper short blue</t>
  </si>
  <si>
    <t>Chipboard</t>
  </si>
  <si>
    <t>Columnar pad 6 cols.</t>
  </si>
  <si>
    <t>Columnar book 16 cols.</t>
  </si>
  <si>
    <t>bok</t>
  </si>
  <si>
    <t>Correction pen liquid eraser</t>
  </si>
  <si>
    <t>Ballpen-etouch-oilgel-12b/blue</t>
  </si>
  <si>
    <t>Broom/ soft  tambo</t>
  </si>
  <si>
    <t>Binder clip 15/8</t>
  </si>
  <si>
    <t>Calculator JS-20TV 12 digits</t>
  </si>
  <si>
    <t>Signpen gel impact RT/G-2-0.7</t>
  </si>
  <si>
    <t>Disinfectant spray 340grms</t>
  </si>
  <si>
    <t>Calculator dual power</t>
  </si>
  <si>
    <t>Calculator wd printing</t>
  </si>
  <si>
    <t>Brother DK roll tape paper</t>
  </si>
  <si>
    <t xml:space="preserve">Paper fasthener small </t>
  </si>
  <si>
    <t>Page 2  of 4  pages</t>
  </si>
  <si>
    <t>Paper fasther long</t>
  </si>
  <si>
    <t>Folder tagboardA4pc/pack</t>
  </si>
  <si>
    <t>Folder tagboard Legalpc/pack</t>
  </si>
  <si>
    <t>Folder expanded thick green/white</t>
  </si>
  <si>
    <t>Index card 5x8 500pcs/pack</t>
  </si>
  <si>
    <t>Lead pencil 0.5 tube</t>
  </si>
  <si>
    <t>each</t>
  </si>
  <si>
    <t>Lead pencil 0.7 tube</t>
  </si>
  <si>
    <t>Liquid detergent soap</t>
  </si>
  <si>
    <t>Bleach/ stain remover</t>
  </si>
  <si>
    <t>Marker fluorescent 3 colors</t>
  </si>
  <si>
    <t>Marking pen broadblack/blue</t>
  </si>
  <si>
    <t>Mailing envelope  long white</t>
  </si>
  <si>
    <t>Mailing envelope short white</t>
  </si>
  <si>
    <t>Mouse USB</t>
  </si>
  <si>
    <t>Continous paper 1 ply 11x91/2 bds.70</t>
  </si>
  <si>
    <t>Paper multicopy ,hard copy legal  80 GSM</t>
  </si>
  <si>
    <t xml:space="preserve">Paper multicopy,hard copy A4 80gsm </t>
  </si>
  <si>
    <t>Paper bond U.Sbond short size</t>
  </si>
  <si>
    <t xml:space="preserve">Rubbing alcohol,70% isoprophyll </t>
  </si>
  <si>
    <t>bot</t>
  </si>
  <si>
    <t>Toilet tissue,12rolls/pack</t>
  </si>
  <si>
    <t>Chicago screw # 4-21/2</t>
  </si>
  <si>
    <t>Rubber eraser big</t>
  </si>
  <si>
    <t>Puncher heavyduty # 75</t>
  </si>
  <si>
    <t>Signpen V green</t>
  </si>
  <si>
    <t>Signpen black/blue</t>
  </si>
  <si>
    <t>Signpen refill green/blue /black</t>
  </si>
  <si>
    <t>Mechanical pencil # 0.5/0.7</t>
  </si>
  <si>
    <t>Record book 300 pages</t>
  </si>
  <si>
    <t>Page 3  of 4  pages</t>
  </si>
  <si>
    <t>Masking tape 3 inch</t>
  </si>
  <si>
    <t>Packaging tape</t>
  </si>
  <si>
    <t>Tape transparent 1 inch</t>
  </si>
  <si>
    <t>Stamp pad ink purlpe,50ml</t>
  </si>
  <si>
    <t>bx</t>
  </si>
  <si>
    <t>Tape dispenser heavy duty</t>
  </si>
  <si>
    <t>Signpen G-2-0.7/0.5 black/blue</t>
  </si>
  <si>
    <t>Stapler wd remover</t>
  </si>
  <si>
    <t>Window glass cleaner</t>
  </si>
  <si>
    <t>Paste 40 grms wd water well</t>
  </si>
  <si>
    <t>Rubber bond big</t>
  </si>
  <si>
    <t xml:space="preserve">Rubber bond small </t>
  </si>
  <si>
    <t>Folder plastic thick long asstd color</t>
  </si>
  <si>
    <t>Folder plastic thick short</t>
  </si>
  <si>
    <t>Summary of supporting papers</t>
  </si>
  <si>
    <t>Scissor</t>
  </si>
  <si>
    <t>Voucher binder</t>
  </si>
  <si>
    <t>Locator slip</t>
  </si>
  <si>
    <t>MX-237FT Toner Cartridge</t>
  </si>
  <si>
    <t>Ribbon refill LQ300/310</t>
  </si>
  <si>
    <t>Pencil no. 2</t>
  </si>
  <si>
    <t>Ink L360T6641 Black 70ml</t>
  </si>
  <si>
    <t>Ink refill L3110 black</t>
  </si>
  <si>
    <t>Ink refill L4170 #001 black/colored</t>
  </si>
  <si>
    <t>Ink refill # 003-magenta</t>
  </si>
  <si>
    <t>Ink refill ink#003-cyan /yellow</t>
  </si>
  <si>
    <t>Correction tape</t>
  </si>
  <si>
    <t>Page 4  of 4  pages</t>
  </si>
  <si>
    <t>Computer keyboard</t>
  </si>
  <si>
    <t>Finger moistener</t>
  </si>
  <si>
    <t>Refill marker ink marker pen</t>
  </si>
  <si>
    <t xml:space="preserve">Waste basket </t>
  </si>
  <si>
    <t>Dustpan, non rigid plastic</t>
  </si>
  <si>
    <t xml:space="preserve"> </t>
  </si>
  <si>
    <t>APC Battery1200v</t>
  </si>
  <si>
    <t>Page 1 of 5 pages</t>
  </si>
  <si>
    <t>Department/ Office: CITY TREASURER OFFICE</t>
  </si>
  <si>
    <t>OFFICE SUPPLIES EXPENSE</t>
  </si>
  <si>
    <t>A4 Bond Paper</t>
  </si>
  <si>
    <t>Adding paper tape 57mm x 70 mm</t>
  </si>
  <si>
    <t>Air freshener (orange and lemon) 300ml</t>
  </si>
  <si>
    <t>All purpose glue 300 ml</t>
  </si>
  <si>
    <t xml:space="preserve">Ballpen (black , blue &amp; red) Fine 0.5 </t>
  </si>
  <si>
    <t>Bleaching Liquid/ gal.</t>
  </si>
  <si>
    <t>gals.</t>
  </si>
  <si>
    <t>Multipurpose paper Legal Size</t>
  </si>
  <si>
    <t>Multipurpose paper Letter Size</t>
  </si>
  <si>
    <t>Ordinary Bond Paper Short Subtance 16</t>
  </si>
  <si>
    <t>Broom (Tambo)</t>
  </si>
  <si>
    <t>Broom (Tingting)</t>
  </si>
  <si>
    <t>Calculator DH 14</t>
  </si>
  <si>
    <t>Calculator Printing Ribbon Rite ink medium</t>
  </si>
  <si>
    <t>spool</t>
  </si>
  <si>
    <t xml:space="preserve">Cartonlina White </t>
  </si>
  <si>
    <t>Columnar notebook (14 columns)</t>
  </si>
  <si>
    <t>Carbon Film Short (blue)</t>
  </si>
  <si>
    <t>Cartolina white color</t>
  </si>
  <si>
    <t>Cartolina assorted color thick 22 1/2 x 28 1/2</t>
  </si>
  <si>
    <t>Chair, Monoblock, Biege w/ backrest,w/out armest</t>
  </si>
  <si>
    <t>Cellophane</t>
  </si>
  <si>
    <t>mtrs.</t>
  </si>
  <si>
    <t>Clip, bulldog3", all metal,73mm(3")minimum</t>
  </si>
  <si>
    <t>Columnar notebook (16 columns)</t>
  </si>
  <si>
    <t>Columnar notebook (24 columns)</t>
  </si>
  <si>
    <t>Columnar notebook (6 columns)</t>
  </si>
  <si>
    <t>Columnar Pad (16, 18 columns)</t>
  </si>
  <si>
    <t>Columnar Pad (6 columns)</t>
  </si>
  <si>
    <t>Computer Ribbon FX 1275, 2175</t>
  </si>
  <si>
    <t>cart.</t>
  </si>
  <si>
    <t>Computer Ribbon LX 300-11 (#8750)</t>
  </si>
  <si>
    <t>Computer Toner (1006) #35A</t>
  </si>
  <si>
    <t>Page 2 of 5 pages</t>
  </si>
  <si>
    <t>Cont. Paper 11x9 1/2   1-ply</t>
  </si>
  <si>
    <t>Cont. Paper 11x9 1/2   3-ply</t>
  </si>
  <si>
    <t>Cont. Paper 11x9 1/2  2-ply</t>
  </si>
  <si>
    <t>Correction pen, rolling ball, metal tip</t>
  </si>
  <si>
    <t>Detergent Soap (Powder) 1 kg.</t>
  </si>
  <si>
    <t>kls.</t>
  </si>
  <si>
    <t>Deodorizer Comfort Room</t>
  </si>
  <si>
    <t>Envelope documentary(10" x 15"L legal size 500/box</t>
  </si>
  <si>
    <t>Envelope documentary A4 size 500/box</t>
  </si>
  <si>
    <t>Envelope mailing white  size 500/box</t>
  </si>
  <si>
    <t>Envelope expanding legal size 100/box</t>
  </si>
  <si>
    <t xml:space="preserve">Finger moistener </t>
  </si>
  <si>
    <t>Flash Drive 8GB</t>
  </si>
  <si>
    <t>Folder tagboard, legal size (100 pcs. per papck)</t>
  </si>
  <si>
    <t>Folder  long, 14 pts.</t>
  </si>
  <si>
    <t>Folder  short, 14 pts.</t>
  </si>
  <si>
    <t>Furmiture Cleaner, 330ml</t>
  </si>
  <si>
    <t>Galvanized Steel Wire w chizel pt.#0023A/2310 staples</t>
  </si>
  <si>
    <t>Glass cleaner 500 ml</t>
  </si>
  <si>
    <t>G-Tec Refill C4(black)</t>
  </si>
  <si>
    <t>Ink 810 Pixma black</t>
  </si>
  <si>
    <t>Ink 811 Pixma color</t>
  </si>
  <si>
    <t>Ink cartridge LQ 310</t>
  </si>
  <si>
    <t>Ink cartridge LX 310</t>
  </si>
  <si>
    <t>Ink ribbon calculator black &amp; red double spoll</t>
  </si>
  <si>
    <t>ink L100  T6642 C</t>
  </si>
  <si>
    <t>ink L100   T6643 M</t>
  </si>
  <si>
    <t>ink L100   T6644 Y</t>
  </si>
  <si>
    <t>ink L100  T6641 black</t>
  </si>
  <si>
    <t>Insect repellent spray 600 ml.(fast knockdown formula)</t>
  </si>
  <si>
    <t>Page 3 of 5 pages</t>
  </si>
  <si>
    <t>Magazine File Large (double)</t>
  </si>
  <si>
    <t>Magazine File Large (single)</t>
  </si>
  <si>
    <t>Masking Tape 2 inches 48mm</t>
  </si>
  <si>
    <t>Masking Tape 1 inch 24mm</t>
  </si>
  <si>
    <t xml:space="preserve">Marker, fluorescent </t>
  </si>
  <si>
    <t>Marking pen permanent black (broad and point)</t>
  </si>
  <si>
    <t>Mechanical pencil lead 0.5, 0.7</t>
  </si>
  <si>
    <t>Packing Straw</t>
  </si>
  <si>
    <t>rollos</t>
  </si>
  <si>
    <t>Packing  tape 2 inches 48mm</t>
  </si>
  <si>
    <t>Paper Multicopy,80gsm,size:216mmx330mm(legal)</t>
  </si>
  <si>
    <t>Paper clip small 33mm. 100pc/box</t>
  </si>
  <si>
    <t>Paper clip jumbho  100pc/box</t>
  </si>
  <si>
    <t xml:space="preserve">Pencil </t>
  </si>
  <si>
    <t>Pentel pen Ink refill black (high quality brand)</t>
  </si>
  <si>
    <t>Pentel pen Ink refill blue(high quality brand)</t>
  </si>
  <si>
    <t>Plastic paper fastener (long)</t>
  </si>
  <si>
    <t>Plastic paper fastener (short)</t>
  </si>
  <si>
    <t>Pressed Folder w/ Tab Green Long</t>
  </si>
  <si>
    <t>Pressed Folder w/ Tab Green short</t>
  </si>
  <si>
    <t>Puncher</t>
  </si>
  <si>
    <t>Record book 500, 300 pages</t>
  </si>
  <si>
    <t>books</t>
  </si>
  <si>
    <t>Ribbon Cart,,Black,LX-310</t>
  </si>
  <si>
    <t>Ribbon Cartridge FX-2175</t>
  </si>
  <si>
    <t xml:space="preserve">Ribbon Cartridge LQ-310 </t>
  </si>
  <si>
    <t xml:space="preserve">Rubber band, small </t>
  </si>
  <si>
    <t>Rubbing alcohol 70% (500 ml)</t>
  </si>
  <si>
    <t>btls.</t>
  </si>
  <si>
    <t>Scotch tape 1” transparent 24mm (100 thick)</t>
  </si>
  <si>
    <t>Scotch tape 2” transparent 48mm</t>
  </si>
  <si>
    <t>Sharpener Pencil in individual plastic case</t>
  </si>
  <si>
    <t>Sign pen  V7 black</t>
  </si>
  <si>
    <t>Page 4 of 5 pages</t>
  </si>
  <si>
    <t>Sign pen V5(black &amp; blue) os,0.5</t>
  </si>
  <si>
    <t>Stamp pad ink ( violet or puple)</t>
  </si>
  <si>
    <t>Staple Wire No.35  Standard 5000 staples 26/6</t>
  </si>
  <si>
    <t>Stapler (heavy duty)</t>
  </si>
  <si>
    <t>Tissue paper (60 rolls per box) 300 shts</t>
  </si>
  <si>
    <t>Toilet Bowl Cleaner</t>
  </si>
  <si>
    <t>Trashbag, plastic,gusseted type,transparent,10 pcs.</t>
  </si>
  <si>
    <t>Yellow ruled paper 8 ½ x 13</t>
  </si>
  <si>
    <t>Clip, backfold,all metal,clamping,  19mm(3/4")</t>
  </si>
  <si>
    <t>Clip, backfold,all metal,clamping,  25mm(1")</t>
  </si>
  <si>
    <t>Clip, backfold,all metal,clamping,  32mm(1 1/4")</t>
  </si>
  <si>
    <t>Clip, backfold,all metal,clamping,   2"</t>
  </si>
  <si>
    <t>ACCOUNTABLE FORMS</t>
  </si>
  <si>
    <t>Accountable Forms No. 51 personalized</t>
  </si>
  <si>
    <t>stubs</t>
  </si>
  <si>
    <t>Accountable Forms No. 51 Continuous From</t>
  </si>
  <si>
    <t>Accountable Forms No. 52</t>
  </si>
  <si>
    <t>Accountable Forms No. 53</t>
  </si>
  <si>
    <t>Accountable Forms No. 54 personalized</t>
  </si>
  <si>
    <t>Accountable Forms No. 55-C (Cash Tickets-P1.00)</t>
  </si>
  <si>
    <t>Accountable Forms No. 55-D (Cash Tickets-P2.00)</t>
  </si>
  <si>
    <t>Accountable Forms No. 55-E (Cash Tickets-P5.00)</t>
  </si>
  <si>
    <t>Accountable Forms No. 55-F (Cash Tickets-P10.00)</t>
  </si>
  <si>
    <t xml:space="preserve">Accountable Forms No. 56 </t>
  </si>
  <si>
    <t>Accountable Forms No. 56 Continuous Form</t>
  </si>
  <si>
    <t>Page 5 of 5 pages</t>
  </si>
  <si>
    <t>Accountable Forms No. 57 personalized</t>
  </si>
  <si>
    <t>Accountable Forms No. 58 personalized</t>
  </si>
  <si>
    <t>BIR Form No. 0016</t>
  </si>
  <si>
    <t>BIR Form No. 0017</t>
  </si>
  <si>
    <t>Auxiliary Invoice</t>
  </si>
  <si>
    <t>Traffic Citation Ticket</t>
  </si>
  <si>
    <t>DBP Commercial Check Book</t>
  </si>
  <si>
    <t>Ck Bks</t>
  </si>
  <si>
    <t>LBP Commercial Check Book</t>
  </si>
  <si>
    <t>GASOLINE, OIL AND LUBRICANTS EXPENSES</t>
  </si>
  <si>
    <t>Diesoline</t>
  </si>
  <si>
    <t>Engine Oil 15w-40</t>
  </si>
  <si>
    <t>Grease (500grms/jar)</t>
  </si>
  <si>
    <t>Coolant</t>
  </si>
  <si>
    <t>OTHER SUPPLIES EXPENSES-PLATES AND STICKER</t>
  </si>
  <si>
    <t>Franchise Sticker</t>
  </si>
  <si>
    <t>Delivery van Sticker</t>
  </si>
  <si>
    <r>
      <t xml:space="preserve">1</t>
    </r>
    <r>
      <rPr>
        <rFont val="Calibri"/>
        <b val="false"/>
        <i val="false"/>
        <vertAlign val="superscript"/>
        <strike val="false"/>
        <color rgb="FF000000"/>
        <sz val="8"/>
        <u val="none"/>
      </rPr>
      <t xml:space="preserve">st</t>
    </r>
    <r>
      <rPr>
        <rFont val="Calibri"/>
        <b val="false"/>
        <i val="false"/>
        <strike val="false"/>
        <color rgb="FF000000"/>
        <sz val="8"/>
        <u val="none"/>
      </rPr>
      <t xml:space="preserve">  Quarter Business Sticker</t>
    </r>
  </si>
  <si>
    <r>
      <t xml:space="preserve">2</t>
    </r>
    <r>
      <rPr>
        <rFont val="Calibri"/>
        <b val="false"/>
        <i val="false"/>
        <vertAlign val="superscript"/>
        <strike val="false"/>
        <color rgb="FF000000"/>
        <sz val="8"/>
        <u val="none"/>
      </rPr>
      <t xml:space="preserve">nd</t>
    </r>
    <r>
      <rPr>
        <rFont val="Calibri"/>
        <b val="false"/>
        <i val="false"/>
        <strike val="false"/>
        <color rgb="FF000000"/>
        <sz val="8"/>
        <u val="none"/>
      </rPr>
      <t xml:space="preserve">   Quarter Business Sticker</t>
    </r>
  </si>
  <si>
    <r>
      <t xml:space="preserve">3</t>
    </r>
    <r>
      <rPr>
        <rFont val="Calibri"/>
        <b val="false"/>
        <i val="false"/>
        <vertAlign val="superscript"/>
        <strike val="false"/>
        <color rgb="FF000000"/>
        <sz val="8"/>
        <u val="none"/>
      </rPr>
      <t xml:space="preserve">rd</t>
    </r>
    <r>
      <rPr>
        <rFont val="Calibri"/>
        <b val="false"/>
        <i val="false"/>
        <strike val="false"/>
        <color rgb="FF000000"/>
        <sz val="8"/>
        <u val="none"/>
      </rPr>
      <t xml:space="preserve">   Quarter Business Sticker</t>
    </r>
  </si>
  <si>
    <r>
      <t xml:space="preserve">4</t>
    </r>
    <r>
      <rPr>
        <rFont val="Calibri"/>
        <b val="false"/>
        <i val="false"/>
        <vertAlign val="superscript"/>
        <strike val="false"/>
        <color rgb="FF000000"/>
        <sz val="8"/>
        <u val="none"/>
      </rPr>
      <t xml:space="preserve">th</t>
    </r>
    <r>
      <rPr>
        <rFont val="Calibri"/>
        <b val="false"/>
        <i val="false"/>
        <strike val="false"/>
        <color rgb="FF000000"/>
        <sz val="8"/>
        <u val="none"/>
      </rPr>
      <t xml:space="preserve">   Quarter Business Sticker</t>
    </r>
  </si>
  <si>
    <t>Whole Year Business Sticker</t>
  </si>
  <si>
    <t>Trisikad Plate</t>
  </si>
  <si>
    <t>Bicycle Plate</t>
  </si>
  <si>
    <t>Fluorescent tubes 36 watts LED</t>
  </si>
  <si>
    <t>Bulb (Energy Saver) 15, 20,23 watts</t>
  </si>
  <si>
    <t>Polo Shirts with Logo</t>
  </si>
  <si>
    <t>Others/Contingency</t>
  </si>
  <si>
    <t>Plan Control No.  5</t>
  </si>
  <si>
    <t>Page 1  of 3  pages</t>
  </si>
  <si>
    <r>
      <t xml:space="preserve">Department/ Office: </t>
    </r>
    <r>
      <rPr>
        <rFont val="Calibri"/>
        <b val="true"/>
        <i val="false"/>
        <strike val="false"/>
        <color rgb="FF000000"/>
        <sz val="12"/>
        <u val="none"/>
      </rPr>
      <t xml:space="preserve">  BUSINESS &amp; PERMIT LICENSING OFFICE (CMO-BPLO)</t>
    </r>
  </si>
  <si>
    <t xml:space="preserve"> Office Equipment</t>
  </si>
  <si>
    <t xml:space="preserve"> Information @ communication Tech Equipment</t>
  </si>
  <si>
    <t xml:space="preserve">1 unit PC w/ complete accessories </t>
  </si>
  <si>
    <t xml:space="preserve">  </t>
  </si>
  <si>
    <t xml:space="preserve">Furniture and Fixtures </t>
  </si>
  <si>
    <t>Table and Chairs</t>
  </si>
  <si>
    <t xml:space="preserve"> 1 unit Service Vehicle</t>
  </si>
  <si>
    <t>Assorted  Biscuits</t>
  </si>
  <si>
    <t>carton</t>
  </si>
  <si>
    <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Freshener Lysol disinfectant Spray 510g</t>
    </r>
  </si>
  <si>
    <t>bottle</t>
  </si>
  <si>
    <t>Assorted coffee 3 in 1</t>
  </si>
  <si>
    <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coffee bottle 250grams</t>
    </r>
  </si>
  <si>
    <t xml:space="preserve">bottle </t>
  </si>
  <si>
    <t>Epson Ribbon Cartridge LQ300+II</t>
  </si>
  <si>
    <t>Coffee mate</t>
  </si>
  <si>
    <t>Continuous  paper 2ply 11x9 ½ size</t>
  </si>
  <si>
    <t>Glass Cleaner</t>
  </si>
  <si>
    <t>Furniture cleaner</t>
  </si>
  <si>
    <t>Disinfectant spray Spray 510g</t>
  </si>
  <si>
    <t>Mop head white</t>
  </si>
  <si>
    <t>US bond paper long subs</t>
  </si>
  <si>
    <t>US bond paper short subs</t>
  </si>
  <si>
    <t>US bond paper   A4 size subs</t>
  </si>
  <si>
    <t>US bond paper A4 subs</t>
  </si>
  <si>
    <t>Green Folder long</t>
  </si>
  <si>
    <t>Brown envelop short</t>
  </si>
  <si>
    <t>Folder white thick long</t>
  </si>
  <si>
    <t>Folder white thick short</t>
  </si>
  <si>
    <t>Parker Sign pen #7</t>
  </si>
  <si>
    <t>Page 2  of 3  pages</t>
  </si>
  <si>
    <t>Sign pen refill #7</t>
  </si>
  <si>
    <t>Carbon Paper long</t>
  </si>
  <si>
    <t xml:space="preserve"> Ball pen black @ blue</t>
  </si>
  <si>
    <t xml:space="preserve"> Sign pen</t>
  </si>
  <si>
    <t xml:space="preserve"> Staple wire # 35</t>
  </si>
  <si>
    <t xml:space="preserve">  Universal ink</t>
  </si>
  <si>
    <t xml:space="preserve"> Ink Brother black,blue,Magenta,yellow</t>
  </si>
  <si>
    <t xml:space="preserve"> Logbook 500 leaves</t>
  </si>
  <si>
    <t xml:space="preserve"> Plastic paper clip big</t>
  </si>
  <si>
    <t xml:space="preserve"> Stapler big #35 with remover</t>
  </si>
  <si>
    <t xml:space="preserve"> Yellow pad</t>
  </si>
  <si>
    <t>Pentel pen blue @ black</t>
  </si>
  <si>
    <t>Pencil</t>
  </si>
  <si>
    <t>Scotch tape</t>
  </si>
  <si>
    <t>stabilo</t>
  </si>
  <si>
    <t>Stamp pad ink</t>
  </si>
  <si>
    <t>scissors</t>
  </si>
  <si>
    <t>calculator</t>
  </si>
  <si>
    <t>Rubbing Alcohol</t>
  </si>
  <si>
    <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Liquid eraser touch and go/correction tape</t>
    </r>
  </si>
  <si>
    <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Liquid eraser pencil/correction pen</t>
    </r>
  </si>
  <si>
    <t xml:space="preserve"> HP ink colored #60 @ black</t>
  </si>
  <si>
    <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Ribbon Epson w/ cartridge FX2175</t>
    </r>
  </si>
  <si>
    <t xml:space="preserve"> Brown Folder long</t>
  </si>
  <si>
    <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Flash drive 32 GB capacity</t>
    </r>
  </si>
  <si>
    <t>Page 3  of 3  pages</t>
  </si>
  <si>
    <t xml:space="preserve"> Frame</t>
  </si>
  <si>
    <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Linen paper</t>
    </r>
  </si>
  <si>
    <t xml:space="preserve"> Photocopy</t>
  </si>
  <si>
    <t xml:space="preserve"> Brown envelope long</t>
  </si>
  <si>
    <t xml:space="preserve">Spare parts </t>
  </si>
  <si>
    <t xml:space="preserve"> Fuel Oil,Lubricants Expenses</t>
  </si>
  <si>
    <t>Other Supplies and Expenses</t>
  </si>
  <si>
    <t xml:space="preserve"> Business Plates</t>
  </si>
  <si>
    <t>2, 00</t>
  </si>
  <si>
    <t xml:space="preserve"> Business Permit Form</t>
  </si>
  <si>
    <t>Poloshirt</t>
  </si>
  <si>
    <t xml:space="preserve"> Meals</t>
  </si>
  <si>
    <t>persons</t>
  </si>
  <si>
    <t>p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</si>
  <si>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CITY BUDGET OFFICE</t>
    </r>
  </si>
  <si>
    <t>AIR FRESHENER (600ML) Orange &amp; Lemon</t>
  </si>
  <si>
    <t>PIECE</t>
  </si>
  <si>
    <t>CLEANSER POWDER (250ML)</t>
  </si>
  <si>
    <t>PACK</t>
  </si>
  <si>
    <t>GARBAGE BAG (BIG)</t>
  </si>
  <si>
    <t>INSECT SPRAY (600ML)</t>
  </si>
  <si>
    <t>BOND PAPER  (A4)</t>
  </si>
  <si>
    <t>REAM</t>
  </si>
  <si>
    <t>BOND PAPER (LEGAL size)</t>
  </si>
  <si>
    <t>CHLORINE POWDER</t>
  </si>
  <si>
    <t>KILOGRAM</t>
  </si>
  <si>
    <t>COLUMNAR NOTEBOOK 5 COLUMNS</t>
  </si>
  <si>
    <t>PAD</t>
  </si>
  <si>
    <t>COLUMNAR PAD 5 COLUMNS</t>
  </si>
  <si>
    <t>DISHWASHING LIQUID (250ML)</t>
  </si>
  <si>
    <t>LIQUID ERASER PEN (ROLL BALL METAL  TIP)</t>
  </si>
  <si>
    <t>FASTENER PLASTIC 70MM X 8 ½ INCH LONG</t>
  </si>
  <si>
    <t>BOX</t>
  </si>
  <si>
    <t>FOLDER WHITE WITH HOLE (LONG)</t>
  </si>
  <si>
    <t>WHITE BOARD MARKER</t>
  </si>
  <si>
    <t>WHITE GLUE (200GMS)</t>
  </si>
  <si>
    <t>JAR</t>
  </si>
  <si>
    <t>MASKING TAPE 2</t>
  </si>
  <si>
    <t>ROLL</t>
  </si>
  <si>
    <t>SCOTCH TAPE 1"</t>
  </si>
  <si>
    <t>RECORD BOOK (500 LEAVES)</t>
  </si>
  <si>
    <t>STAPLE WIRE #23/10</t>
  </si>
  <si>
    <t>RUBBER ERASER</t>
  </si>
  <si>
    <t>CORRECTION TAPE</t>
  </si>
  <si>
    <t>PIECES</t>
  </si>
  <si>
    <t>SIGN PEN 0.5MM BALL (BLACK &amp; BLUE)</t>
  </si>
  <si>
    <t>SOAP BAR</t>
  </si>
  <si>
    <t>BAR</t>
  </si>
  <si>
    <t>BALLPEN G-TECH C4 ROLLER</t>
  </si>
  <si>
    <t>STAPLE WIRE # 35</t>
  </si>
  <si>
    <t>PENTEL PEN (BROAD) BLACK AND BLUE</t>
  </si>
  <si>
    <t xml:space="preserve">Rubbing Alcohol 70% </t>
  </si>
  <si>
    <t>Gals</t>
  </si>
  <si>
    <t>Zonrox Original</t>
  </si>
  <si>
    <t>Dishwashing Paste (500 grams)</t>
  </si>
  <si>
    <t>Cans</t>
  </si>
  <si>
    <t>Folder Long Green</t>
  </si>
  <si>
    <t xml:space="preserve">Pcs. </t>
  </si>
  <si>
    <t xml:space="preserve">               GASOLINE, OIL &amp; LUBRICANTS</t>
  </si>
  <si>
    <t>DIESEL</t>
  </si>
  <si>
    <t>LITER</t>
  </si>
  <si>
    <t>RIBBON REFILL LX310</t>
  </si>
  <si>
    <t>PCS</t>
  </si>
  <si>
    <t>RIBBON CARTRIDGE LX310</t>
  </si>
  <si>
    <t>Refill Ink Light Cyan (1000ml)</t>
  </si>
  <si>
    <t>BOTTLE</t>
  </si>
  <si>
    <t>Refill Ink Black (1000ml)</t>
  </si>
  <si>
    <t>Refill Ink Yellow (1000ml)</t>
  </si>
  <si>
    <t>Refill Ink Magenta (1000ml)</t>
  </si>
  <si>
    <t>Refill Ink Cyan (1000ml)</t>
  </si>
  <si>
    <t>Angular Bar, 11/2x11x2x6mm thk.</t>
  </si>
  <si>
    <t>Pcs.</t>
  </si>
  <si>
    <t>Square Bar, 12mm</t>
  </si>
  <si>
    <t>Welding Rod</t>
  </si>
  <si>
    <t>Kgs.</t>
  </si>
  <si>
    <t>Red Oxide</t>
  </si>
  <si>
    <t>Gal.</t>
  </si>
  <si>
    <t>Grinding Stone Cutter</t>
  </si>
  <si>
    <t xml:space="preserve">Grinding Stone </t>
  </si>
  <si>
    <t>Hacksaw Blade</t>
  </si>
  <si>
    <t>Acrylic Paint Enamel</t>
  </si>
  <si>
    <t>Gloss Enamel Paint</t>
  </si>
  <si>
    <t>Marine Plywood, 3/4 thk.</t>
  </si>
  <si>
    <t>2"x2"x10' Lauan wood</t>
  </si>
  <si>
    <t>1"x2"x8' Lauan wood</t>
  </si>
  <si>
    <t>Stikwell</t>
  </si>
  <si>
    <t>Ltrs.</t>
  </si>
  <si>
    <t>CW Nails # 2</t>
  </si>
  <si>
    <t>NPG-32 Drum</t>
  </si>
  <si>
    <t>Pc</t>
  </si>
  <si>
    <t>BALLPEN G-TEC C4 black/blue /red</t>
  </si>
  <si>
    <t>Pcs</t>
  </si>
  <si>
    <t>SIGNPEN GEL-IMPACT 0.7mm</t>
  </si>
  <si>
    <t>CORRECTION TAPE 15 mtrs</t>
  </si>
  <si>
    <t xml:space="preserve">PLEDGES NATURAL 600ml </t>
  </si>
  <si>
    <t xml:space="preserve">CAKE DEPODORIZER (CR) </t>
  </si>
  <si>
    <t>FLOOR RUG COTTON</t>
  </si>
  <si>
    <t>PENTEL PEN BLACK</t>
  </si>
  <si>
    <t>CAR AIR FRESHENER 70 gms</t>
  </si>
  <si>
    <t>BROOM (TAMBO)</t>
  </si>
  <si>
    <t>LADDER WERNER ALUMINUM 358AS STEP LADDER</t>
  </si>
  <si>
    <t xml:space="preserve">     102 KG 8ST</t>
  </si>
  <si>
    <t>Unit</t>
  </si>
  <si>
    <t xml:space="preserve">               COMPUTER SUPPLIES</t>
  </si>
  <si>
    <t>COMPUTER INK (L-800)</t>
  </si>
  <si>
    <t xml:space="preserve">    T-6731- BLACK (70ML)</t>
  </si>
  <si>
    <t xml:space="preserve">    T-6732- CYAN (70ML)</t>
  </si>
  <si>
    <t xml:space="preserve">    T-6733- MAGENTA (70ML)</t>
  </si>
  <si>
    <t xml:space="preserve">    T-6734- YELLOW (70ML)</t>
  </si>
  <si>
    <t xml:space="preserve">    T-6735-  LIGHT CYAN (70ML)</t>
  </si>
  <si>
    <t xml:space="preserve">    T-6736-  LIGHT MAGENTA (70ML)</t>
  </si>
  <si>
    <t>NPG-32 TONER (BLACK) SMART &amp; INTELLIGENT QUALITY</t>
  </si>
  <si>
    <t>PC</t>
  </si>
  <si>
    <t xml:space="preserve">               Office Supplies</t>
  </si>
  <si>
    <t xml:space="preserve">PVC Binder </t>
  </si>
  <si>
    <t>2"</t>
  </si>
  <si>
    <t>Piece</t>
  </si>
  <si>
    <t>1 1/2"</t>
  </si>
  <si>
    <t>1 1/4"</t>
  </si>
  <si>
    <t>1 "</t>
  </si>
  <si>
    <t>3/4"</t>
  </si>
  <si>
    <t>3/8"</t>
  </si>
  <si>
    <t>7/8"</t>
  </si>
  <si>
    <t>1/2"</t>
  </si>
  <si>
    <t>PVC Cover 300 MIC</t>
  </si>
  <si>
    <t>Box</t>
  </si>
  <si>
    <t>LEGAL</t>
  </si>
  <si>
    <t>A4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</si>
  <si>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CITY VETERINARY OFFICE</t>
    </r>
  </si>
  <si>
    <t>Training Expenses</t>
  </si>
  <si>
    <t xml:space="preserve">Meals and snacks </t>
  </si>
  <si>
    <t>Long Bond Paper  hard Copy, sub 24/80gsm</t>
  </si>
  <si>
    <t>Short Bond Paper Hard Copy, sub 24/80 gsm</t>
  </si>
  <si>
    <t>Reams</t>
  </si>
  <si>
    <t>Long bond ordinary multi purpose</t>
  </si>
  <si>
    <t>Short bond ordinary multi purpose</t>
  </si>
  <si>
    <t>Columnar Book 12 &amp; 24  columns</t>
  </si>
  <si>
    <t>Folder long</t>
  </si>
  <si>
    <t>Folder short</t>
  </si>
  <si>
    <t>Folder green expander with tab</t>
  </si>
  <si>
    <t>Isopropyl rubbing Alcohol 70% solution 500 ml</t>
  </si>
  <si>
    <t>Board marker ( blue, black) bullet tip</t>
  </si>
  <si>
    <t>Multi purpose glue 130 gms.</t>
  </si>
  <si>
    <t>Continuous ink ( black L120)</t>
  </si>
  <si>
    <t>Continuous ink (colored L120)</t>
  </si>
  <si>
    <t>Ink cartridge  # 60 ( colored)</t>
  </si>
  <si>
    <t>Ball pen ( black,) ( 10 pcs/ box)</t>
  </si>
  <si>
    <t>Bxs</t>
  </si>
  <si>
    <t>Record book 300 leaves</t>
  </si>
  <si>
    <t>Toner for Xerox machine</t>
  </si>
  <si>
    <t>trash bag ( disposable )( black) ( big)</t>
  </si>
  <si>
    <t>Paper clip plastic</t>
  </si>
  <si>
    <t>Stapler heavy duty</t>
  </si>
  <si>
    <t>Staple wire number 35</t>
  </si>
  <si>
    <t>Fastener plastic</t>
  </si>
  <si>
    <t xml:space="preserve"> Ice candy wrapper 1 X 10</t>
  </si>
  <si>
    <t>Packs</t>
  </si>
  <si>
    <t>Ice wrapper 4 X 10</t>
  </si>
  <si>
    <t xml:space="preserve">Detergent bar </t>
  </si>
  <si>
    <t>Bars</t>
  </si>
  <si>
    <t>Laundry brush</t>
  </si>
  <si>
    <t>Dish washing soap</t>
  </si>
  <si>
    <t>canister</t>
  </si>
  <si>
    <t>Clip board</t>
  </si>
  <si>
    <t>Pencil sharpener</t>
  </si>
  <si>
    <t>Liquid eraser</t>
  </si>
  <si>
    <t>UPS 650 VA APC</t>
  </si>
  <si>
    <t>Glass cleaner</t>
  </si>
  <si>
    <t>cans</t>
  </si>
  <si>
    <t>Baguio broom ( big)</t>
  </si>
  <si>
    <t>Other office supplies</t>
  </si>
  <si>
    <t>DOG FOOD / RICE</t>
  </si>
  <si>
    <t>BAGS</t>
  </si>
  <si>
    <t>HOG GROWER MASH</t>
  </si>
  <si>
    <t xml:space="preserve"> Extra Gasoline</t>
  </si>
  <si>
    <t>Auto diesel fuel</t>
  </si>
  <si>
    <t>liters</t>
  </si>
  <si>
    <t>Tolfenamic Acid (Tolfin) 40 mg/ml (100 ml)</t>
  </si>
  <si>
    <t>Dectomax 10 mg /ml ( 50 ml)</t>
  </si>
  <si>
    <t>Bots</t>
  </si>
  <si>
    <t>Multi vitamins A.B.and E ( Norovit ) 100 ml</t>
  </si>
  <si>
    <t xml:space="preserve"> Amoxicilling Suspension 150 mg/ml (100 ml)</t>
  </si>
  <si>
    <t>Ciprofoxacin 10% water soluble powder 6grms/pack</t>
  </si>
  <si>
    <t>48 pcs/box</t>
  </si>
  <si>
    <t>Thiabex injectable (100 ml)</t>
  </si>
  <si>
    <t xml:space="preserve"> Electrolyte (Proto-lyte)</t>
  </si>
  <si>
    <t>Ceftiofur 50 mg/ml ( 100 ml)</t>
  </si>
  <si>
    <t>Viton 500 ADE (100 ml)</t>
  </si>
  <si>
    <t>Expander ( Vit.B complex + amino acid) 100 ml</t>
  </si>
  <si>
    <t>Terramycin LA 20 % injectable ( 100 ml)</t>
  </si>
  <si>
    <t xml:space="preserve"> Jectran Iron supplement (100 ml)</t>
  </si>
  <si>
    <t>Bots.</t>
  </si>
  <si>
    <t>Valbazen 1 liter</t>
  </si>
  <si>
    <t>Uterex coblet (50 coblet/box)</t>
  </si>
  <si>
    <t>Boxes</t>
  </si>
  <si>
    <t xml:space="preserve"> Amoxicillin capsule 500 mg ( 100 capsule/box)</t>
  </si>
  <si>
    <t>DCM 100 ml</t>
  </si>
  <si>
    <t>Marbocyl 2 % 20 mg / ml (100 ml)</t>
  </si>
  <si>
    <t>Belamyl injectable ( 100 ml)</t>
  </si>
  <si>
    <t>Wormguard tablet</t>
  </si>
  <si>
    <t>Tabs</t>
  </si>
  <si>
    <t>Tylosin injectable 100 ml</t>
  </si>
  <si>
    <t>Amoxicillin+ Collistin WSP</t>
  </si>
  <si>
    <t>Hog cholera vaccine</t>
  </si>
  <si>
    <t>Vials</t>
  </si>
  <si>
    <t>Hemosept( 50 doses)</t>
  </si>
  <si>
    <t>Botls</t>
  </si>
  <si>
    <t>Fowl fox</t>
  </si>
  <si>
    <t>Pidro (1 kilo/ canister)</t>
  </si>
  <si>
    <t xml:space="preserve">Zoletil 50 </t>
  </si>
  <si>
    <t>Botls.</t>
  </si>
  <si>
    <t>Guzanex wound spray</t>
  </si>
  <si>
    <t>Copyrine ( 100 ml)</t>
  </si>
  <si>
    <t>9,500,00</t>
  </si>
  <si>
    <t>Dog tag with ring</t>
  </si>
  <si>
    <t>NCDB1 la sota</t>
  </si>
  <si>
    <t>vials</t>
  </si>
  <si>
    <t>NCD B1B1</t>
  </si>
  <si>
    <t>Dexamethasone sodium phosphate 4mg/ml 1 ampule</t>
  </si>
  <si>
    <t>Amp.</t>
  </si>
  <si>
    <t>Nematocide suspension 14.4 mg/ml (60 ml )</t>
  </si>
  <si>
    <t>Advertising expense</t>
  </si>
  <si>
    <t>Battery pick up</t>
  </si>
  <si>
    <t>Battery multicab</t>
  </si>
  <si>
    <t>Tire pick up</t>
  </si>
  <si>
    <t>Tire multi cab</t>
  </si>
  <si>
    <t>Other maintenance &amp; oprtng expenses</t>
  </si>
  <si>
    <t>Gestating Mash</t>
  </si>
  <si>
    <t>bags</t>
  </si>
  <si>
    <t>Lactating Mash</t>
  </si>
  <si>
    <t>Pre starter Mash</t>
  </si>
  <si>
    <t>Starter Mash</t>
  </si>
  <si>
    <t>Pigllet Booster</t>
  </si>
  <si>
    <t>Province, City or Municipality:_____________________________________________</t>
  </si>
  <si>
    <t>Page_1__of__2__pages</t>
  </si>
  <si>
    <t>Department/ Office:   CADAC FUEL</t>
  </si>
  <si>
    <t>FUEL, OIL, &amp; LUBRICANT EXPENSES</t>
  </si>
  <si>
    <t>Page_2__of__2__pages</t>
  </si>
  <si>
    <t>Department/ Office:   CADAC OTHER SUPPLIES</t>
  </si>
  <si>
    <t>OTHER SUPPLIES &amp; MATERIALS EXPENSES</t>
  </si>
  <si>
    <t>Notebook 60 leaves, Non-Spring</t>
  </si>
  <si>
    <t>Identification ID w/sling 126 x 95 mm</t>
  </si>
  <si>
    <t>Ballpen, Black</t>
  </si>
  <si>
    <t>Computer Paper, unscented @ 20 pcs/pack</t>
  </si>
  <si>
    <t>Computer Board, unscented @ 10 pcs/pack</t>
  </si>
  <si>
    <t>Columnar Notebook,12 column,</t>
  </si>
  <si>
    <t xml:space="preserve"> 50 gsm, 50 leaves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</si>
  <si>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CIDG SDN-PFU</t>
    </r>
  </si>
  <si>
    <t>Ink T6641 Black 70 ml</t>
  </si>
  <si>
    <t>Blts</t>
  </si>
  <si>
    <t>Ink T6642 Cyan 70 ml</t>
  </si>
  <si>
    <t>Ink T6643 Magenta 70 ml</t>
  </si>
  <si>
    <t>Ink T6644 Yellow 70 ml</t>
  </si>
  <si>
    <t>Ballpen Black</t>
  </si>
  <si>
    <t>Us Bond Paper Short</t>
  </si>
  <si>
    <t>Rms</t>
  </si>
  <si>
    <t>Dish Washing paste 350 g</t>
  </si>
  <si>
    <t>Toilet Cleaner Visible pods 500 ml</t>
  </si>
  <si>
    <t>Bleaching Liquid 1 gal</t>
  </si>
  <si>
    <t>Car Freshener 70 g</t>
  </si>
  <si>
    <t>Record Book 500 pages</t>
  </si>
  <si>
    <t>Paper Clip Big</t>
  </si>
  <si>
    <t>Box's</t>
  </si>
  <si>
    <t xml:space="preserve">Alcohol </t>
  </si>
  <si>
    <t>Folder Long</t>
  </si>
  <si>
    <t>Bar Soap 380 g</t>
  </si>
  <si>
    <t>Transparent Tape 1 inch.</t>
  </si>
  <si>
    <t>Packing Tape 1' 2' 3'</t>
  </si>
  <si>
    <t>Masking Tape 1 inch</t>
  </si>
  <si>
    <t>Stamp pad Ink Color</t>
  </si>
  <si>
    <t>Blt</t>
  </si>
  <si>
    <t>Staple wire Size #35</t>
  </si>
  <si>
    <t>Floor wax 2kls</t>
  </si>
  <si>
    <t>Dish Washing Liquid 250 ml</t>
  </si>
  <si>
    <t>Air Freshener 320ml Moving Freshness</t>
  </si>
  <si>
    <t>Powder Soap 1,000 grms</t>
  </si>
  <si>
    <t>Insecticide Spray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</si>
  <si>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CIDG-SDN-PFU</t>
    </r>
  </si>
  <si>
    <t>OTHER MAINTENANCE &amp; OPERATING EXPENSES</t>
  </si>
  <si>
    <t xml:space="preserve">     1. Diesel Supplies Expenses</t>
  </si>
  <si>
    <t xml:space="preserve">     2. Office Supplies Expenses</t>
  </si>
  <si>
    <t xml:space="preserve">     3. Telephone Expenses</t>
  </si>
  <si>
    <t>9, 000.00</t>
  </si>
  <si>
    <t xml:space="preserve">     4. Water Expenses</t>
  </si>
  <si>
    <t>3, 000.00</t>
  </si>
  <si>
    <t>Grand  Total</t>
  </si>
  <si>
    <t>CY 2022</t>
  </si>
  <si>
    <t>Page 1  of 5  pages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</si>
  <si>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CITY PLANNING &amp; DEV'T. OFFICE</t>
    </r>
  </si>
  <si>
    <t>Bond paper long subs 20/70gsm</t>
  </si>
  <si>
    <t>Bond paper short subs 20/70gsm</t>
  </si>
  <si>
    <t>Bond paper A4 subs 20/70gsm</t>
  </si>
  <si>
    <t>Bond Paper A3 subs 20/70gsm</t>
  </si>
  <si>
    <t>HP Ink Cartridge # 678 color</t>
  </si>
  <si>
    <t>HP Ink Cartridge # 678 black</t>
  </si>
  <si>
    <t>Epson Ink # T6641 black</t>
  </si>
  <si>
    <t>Epson Ink # T6642 cyan</t>
  </si>
  <si>
    <t>Epson Ink # T6643 magenta</t>
  </si>
  <si>
    <t>Epson Ink # T6644 yellow</t>
  </si>
  <si>
    <t>Canon Ink Cartridge # 811 colored</t>
  </si>
  <si>
    <t>Canon Ink Cartridge # 810 black</t>
  </si>
  <si>
    <t>HP Ink Cartridge # 704 black</t>
  </si>
  <si>
    <t>HP Ink Cartridge # 704 tricolor</t>
  </si>
  <si>
    <t>Toner Cartridge DocuCentre S2110</t>
  </si>
  <si>
    <t>Toner Cartridge TK410 Kyocera</t>
  </si>
  <si>
    <t>Ballpen 0.5 LV5 super smooth</t>
  </si>
  <si>
    <t>Sign Pen BL-G2-5-B</t>
  </si>
  <si>
    <t>Correction Tape 10 m L 5mm W</t>
  </si>
  <si>
    <t>Permanent Marker-Fine Pilot</t>
  </si>
  <si>
    <t>White Board Marker -Pilot</t>
  </si>
  <si>
    <t>Pencil # 1 Mongol</t>
  </si>
  <si>
    <t>Cartolina white</t>
  </si>
  <si>
    <t>Cartolina assorted color</t>
  </si>
  <si>
    <t>Pencil # 2 Mongol</t>
  </si>
  <si>
    <t>Record Book 300 leaves</t>
  </si>
  <si>
    <t>Record Book 500 leaves</t>
  </si>
  <si>
    <t>Folder, Tagboard Long</t>
  </si>
  <si>
    <t>Folder, Tagboard A4 size</t>
  </si>
  <si>
    <t>Folder, Plastic long w/slider white</t>
  </si>
  <si>
    <t>Folder,Plastic short w/ slider white</t>
  </si>
  <si>
    <t>Folder, Pressboard long</t>
  </si>
  <si>
    <t xml:space="preserve">       pcs</t>
  </si>
  <si>
    <t>Brown Envelope A4 size</t>
  </si>
  <si>
    <t>Expanded Envelope long w/ rubber</t>
  </si>
  <si>
    <t xml:space="preserve">       bx</t>
  </si>
  <si>
    <t>Paper Fastener, plastic coated</t>
  </si>
  <si>
    <t xml:space="preserve">       bxs</t>
  </si>
  <si>
    <t>Paper clip,jumbo plastic coated</t>
  </si>
  <si>
    <t>Paper clip, small plastic coated</t>
  </si>
  <si>
    <t>Carbon Film-Club International</t>
  </si>
  <si>
    <t>Typewriter ribbon nylon black</t>
  </si>
  <si>
    <t>All purpose Glue 200g</t>
  </si>
  <si>
    <t>Marker - Flourescent</t>
  </si>
  <si>
    <t>Transparent tape 1" crocodile</t>
  </si>
  <si>
    <t xml:space="preserve">      rolls</t>
  </si>
  <si>
    <t>Masking Tape 1" crocodile</t>
  </si>
  <si>
    <t>Keyboard</t>
  </si>
  <si>
    <t>UPS 500VA</t>
  </si>
  <si>
    <t>Mouse</t>
  </si>
  <si>
    <t>USB Flash drive 32gb</t>
  </si>
  <si>
    <t>External Hard drive 500gb</t>
  </si>
  <si>
    <t>Linen Paper Long (20s)</t>
  </si>
  <si>
    <t xml:space="preserve">    packs</t>
  </si>
  <si>
    <t>Linen Paper Short (20s)</t>
  </si>
  <si>
    <t xml:space="preserve">PVC Binder Size 2" </t>
  </si>
  <si>
    <t xml:space="preserve">   length</t>
  </si>
  <si>
    <r>
      <t xml:space="preserve">PVC Binder Size </t>
    </r>
    <r>
      <rPr>
        <rFont val="Calibri"/>
        <b val="false"/>
        <i val="false"/>
        <strike val="false"/>
        <color rgb="FF000000"/>
        <sz val="8"/>
        <u val="none"/>
      </rPr>
      <t xml:space="preserve">½</t>
    </r>
    <r>
      <rPr>
        <rFont val="Calibri"/>
        <b val="false"/>
        <i val="false"/>
        <strike val="false"/>
        <color rgb="FF000000"/>
        <sz val="8"/>
        <u val="none"/>
      </rPr>
      <t xml:space="preserve">"</t>
    </r>
  </si>
  <si>
    <t>PVC Binder Size 1"</t>
  </si>
  <si>
    <r>
      <t xml:space="preserve">PVC Binder Size </t>
    </r>
    <r>
      <rPr>
        <rFont val="Calibri"/>
        <b val="false"/>
        <i val="false"/>
        <strike val="false"/>
        <color rgb="FF000000"/>
        <sz val="8"/>
        <u val="none"/>
      </rPr>
      <t xml:space="preserve">¼</t>
    </r>
    <r>
      <rPr>
        <rFont val="Calibri"/>
        <b val="false"/>
        <i val="false"/>
        <strike val="false"/>
        <color rgb="FF000000"/>
        <sz val="8"/>
        <u val="none"/>
      </rPr>
      <t xml:space="preserve">"</t>
    </r>
  </si>
  <si>
    <t>PVC Binder Size 3/4"</t>
  </si>
  <si>
    <r>
      <t xml:space="preserve">PVC Binder Size </t>
    </r>
    <r>
      <rPr>
        <rFont val="Calibri"/>
        <b val="false"/>
        <i val="false"/>
        <strike val="false"/>
        <color rgb="FF000000"/>
        <sz val="8"/>
        <u val="none"/>
      </rPr>
      <t xml:space="preserve">⅛</t>
    </r>
    <r>
      <rPr>
        <rFont val="Calibri"/>
        <b val="false"/>
        <i val="false"/>
        <strike val="false"/>
        <color rgb="FF000000"/>
        <sz val="8"/>
        <u val="none"/>
      </rPr>
      <t xml:space="preserve">"</t>
    </r>
  </si>
  <si>
    <t>Photo Paper - A4size 180g/m2</t>
  </si>
  <si>
    <t>Adhesive(Mighty Bond)</t>
  </si>
  <si>
    <t xml:space="preserve">     pcs</t>
  </si>
  <si>
    <t>Note Pad 3" x 3"</t>
  </si>
  <si>
    <t xml:space="preserve">     pad</t>
  </si>
  <si>
    <t>File Box Organizer w/o cover</t>
  </si>
  <si>
    <t xml:space="preserve">      pcs</t>
  </si>
  <si>
    <t>Stapler with remover</t>
  </si>
  <si>
    <t>Calculator, desktop</t>
  </si>
  <si>
    <t>Door Mat</t>
  </si>
  <si>
    <t>Mop Head,100% rayon 400gms</t>
  </si>
  <si>
    <t>Mop Handle (wooden handle)</t>
  </si>
  <si>
    <t>Trash Bag,Black 40"length,18.5" jumbo</t>
  </si>
  <si>
    <t>Double Clip (Backfold) big</t>
  </si>
  <si>
    <t xml:space="preserve">      bxs</t>
  </si>
  <si>
    <t>Double Clip (Backfold)medium</t>
  </si>
  <si>
    <t>Double Clip (Backfold) Small</t>
  </si>
  <si>
    <t>Rubbing Alchohol 500ml</t>
  </si>
  <si>
    <t xml:space="preserve">      bot</t>
  </si>
  <si>
    <t>Air Freshener 450ml (Spring blossom)</t>
  </si>
  <si>
    <t xml:space="preserve">      can</t>
  </si>
  <si>
    <t>Glass Cleaner 500ml</t>
  </si>
  <si>
    <t>Furniture Polish 330ml</t>
  </si>
  <si>
    <t>Toilet Deodorant Cake big</t>
  </si>
  <si>
    <t>Toilet Paper Double Ply</t>
  </si>
  <si>
    <t xml:space="preserve">      pack</t>
  </si>
  <si>
    <t>Detergent Powder 500ml</t>
  </si>
  <si>
    <t>Dishwashing Paste</t>
  </si>
  <si>
    <t>Dishwashing Foam</t>
  </si>
  <si>
    <t>Bleach</t>
  </si>
  <si>
    <t xml:space="preserve">      gal</t>
  </si>
  <si>
    <t>Plastic Twine 1 kl per roll</t>
  </si>
  <si>
    <t xml:space="preserve">      roll</t>
  </si>
  <si>
    <t>Insecticide 600ml</t>
  </si>
  <si>
    <t>Flourescent Tube 18 watts</t>
  </si>
  <si>
    <t xml:space="preserve">     each</t>
  </si>
  <si>
    <t>Broom Stick (Tambo)</t>
  </si>
  <si>
    <t>Broom Stick (Tingting)</t>
  </si>
  <si>
    <t>Penlight Battery "AA"</t>
  </si>
  <si>
    <t>Penlight Battery "AAA"</t>
  </si>
  <si>
    <t>Gasoline &amp; Oil Expenses:</t>
  </si>
  <si>
    <t>1. Diesel</t>
  </si>
  <si>
    <t xml:space="preserve">     liters</t>
  </si>
  <si>
    <t>2. Extra Gasoline</t>
  </si>
  <si>
    <t>3. Oil &amp; Lubricants</t>
  </si>
  <si>
    <t>Repair &amp; Maintenance:</t>
  </si>
  <si>
    <t>1. Motor Vehicle</t>
  </si>
  <si>
    <t>2. Spareparts</t>
  </si>
  <si>
    <t>Other Maint. &amp; Oprtg. Expense</t>
  </si>
  <si>
    <t>1. Meals &amp; Snacks</t>
  </si>
  <si>
    <t>2. Petty Cash</t>
  </si>
  <si>
    <t>3. Smart Buddy Card 500s</t>
  </si>
  <si>
    <t xml:space="preserve">      pcs </t>
  </si>
  <si>
    <t>4. Smart Buddy Card 300s</t>
  </si>
  <si>
    <t>5. Mineral Water</t>
  </si>
  <si>
    <t>container</t>
  </si>
  <si>
    <t>6. 3N1 Coffee @ 36s</t>
  </si>
  <si>
    <t>7. Biscuits/Cracker @36s</t>
  </si>
  <si>
    <t>8. Preventive maint. of Aircon</t>
  </si>
  <si>
    <t>9. Computer parts / Supplies</t>
  </si>
  <si>
    <t>10. Electrical supplies</t>
  </si>
  <si>
    <t>Printing &amp; Binding:</t>
  </si>
  <si>
    <t xml:space="preserve">1. TonerCartridgeTK410KYOCERA </t>
  </si>
  <si>
    <t xml:space="preserve">   tubes</t>
  </si>
  <si>
    <t>2. Riso Tube INK EZ 230</t>
  </si>
  <si>
    <t>3. MK-410KM-1635Photocopier drum</t>
  </si>
  <si>
    <t xml:space="preserve">      set</t>
  </si>
  <si>
    <t>4. Risograph Master RZ B4</t>
  </si>
  <si>
    <t>Page 5  of  5  pages</t>
  </si>
  <si>
    <t>OFFICE EQUIPMENT:</t>
  </si>
  <si>
    <t>1. Lateral Cabinet</t>
  </si>
  <si>
    <t>2. Conference Table w/ chairs</t>
  </si>
  <si>
    <t>3. Visitors chair</t>
  </si>
  <si>
    <t>4. Sr. Executive Swivel Chair</t>
  </si>
  <si>
    <t>5. Laptop</t>
  </si>
  <si>
    <t>6. Desktop computer</t>
  </si>
  <si>
    <t>7. L-3110 Ink Tank Printer 3n1</t>
  </si>
  <si>
    <t>8. Mini recorder</t>
  </si>
  <si>
    <t>9. Floor mounted 3 tons aircon</t>
  </si>
  <si>
    <t xml:space="preserve">     including installation</t>
  </si>
  <si>
    <t>OTHER MOE : Supplies &amp; Equipment</t>
  </si>
  <si>
    <t>1. Bond paper long subs. 20/70gsm</t>
  </si>
  <si>
    <t>2. Bond paper short subs.20/70gsm</t>
  </si>
  <si>
    <t>3. Bond paper A4 size subs. 20/70gsm</t>
  </si>
  <si>
    <t>4. Rubbing Alcohol</t>
  </si>
  <si>
    <t>5. Sign pen BL-G2-5-B</t>
  </si>
  <si>
    <t>6. File organizer box</t>
  </si>
  <si>
    <t>7. 3-1 Coffee @ 36 assorted flavors</t>
  </si>
  <si>
    <t>8. Biscuit/Cracker @ 24</t>
  </si>
  <si>
    <t>9. UPS 600 VA</t>
  </si>
  <si>
    <t>10. Epson L210 Ink Tanker Printer</t>
  </si>
  <si>
    <t>11. Brother MFC-J3520 Ink Benefit:</t>
  </si>
  <si>
    <t xml:space="preserve">        - LC 563 Black</t>
  </si>
  <si>
    <t xml:space="preserve">        - LC 563 Magenta</t>
  </si>
  <si>
    <t xml:space="preserve">        - LC 563 Yellow</t>
  </si>
  <si>
    <t xml:space="preserve">        - LC 563 Cyan</t>
  </si>
  <si>
    <r>
      <t xml:space="preserve">Province, City or Municipality:     </t>
    </r>
    <r>
      <rPr>
        <rFont val="Calibri"/>
        <b val="true"/>
        <i val="false"/>
        <strike val="false"/>
        <color rgb="FF000000"/>
        <sz val="8"/>
        <u val="single"/>
      </rPr>
      <t xml:space="preserve">SURIGAO CITY, SURIGAO DEL NORTE</t>
    </r>
  </si>
  <si>
    <t>Plan Control No.   5</t>
  </si>
  <si>
    <r>
      <t xml:space="preserve">Department/ Office: </t>
    </r>
    <r>
      <rPr>
        <rFont val="Calibri"/>
        <b val="true"/>
        <i val="false"/>
        <strike val="false"/>
        <color rgb="FF000000"/>
        <sz val="12"/>
        <u val="none"/>
      </rPr>
      <t xml:space="preserve">  CITY ENVIRONMENTAL &amp; RESOURCES OFFICE</t>
    </r>
  </si>
  <si>
    <t>Alcohol 70% Isopropyl 500ml</t>
  </si>
  <si>
    <t>Air Freshener 320 ml</t>
  </si>
  <si>
    <t>Albatross (Big)</t>
  </si>
  <si>
    <t xml:space="preserve">Binder Clip 3/4" </t>
  </si>
  <si>
    <t>Binder Clip 1"</t>
  </si>
  <si>
    <t>Binder Clip 1 1/2"</t>
  </si>
  <si>
    <t>Binder Clip 2"</t>
  </si>
  <si>
    <t>Bond Paper A4 subs 20/70 gsm</t>
  </si>
  <si>
    <t>Bond Paper (Legal) subs 20/70 gsm</t>
  </si>
  <si>
    <t>Bleach 3,785 ml</t>
  </si>
  <si>
    <t>Bath Soap 90 grms</t>
  </si>
  <si>
    <t>Calculator 12 digit AS-120</t>
  </si>
  <si>
    <t>Car Air Freshener</t>
  </si>
  <si>
    <t>Correction Tape 10m L 5mm W</t>
  </si>
  <si>
    <t>Cutter/Blade (Heavy Duty)</t>
  </si>
  <si>
    <t>Certificate Holder Long</t>
  </si>
  <si>
    <t>Dishwashing Liquid 250 ml</t>
  </si>
  <si>
    <t>Detergent Powder 1kl</t>
  </si>
  <si>
    <t>Detergent Bar</t>
  </si>
  <si>
    <t>Dishwashing Liquid</t>
  </si>
  <si>
    <t>Dishwashing Paste Small</t>
  </si>
  <si>
    <t>Fabric Conditioner 900 ml</t>
  </si>
  <si>
    <t>File Organizer Chip Board</t>
  </si>
  <si>
    <t>Ink (Black)</t>
  </si>
  <si>
    <t>Ltr</t>
  </si>
  <si>
    <t>Ink (Yellow)</t>
  </si>
  <si>
    <t>Ink (Magenta)</t>
  </si>
  <si>
    <r>
      <t xml:space="preserve">Province, City or Municipality:     </t>
    </r>
    <r>
      <rPr>
        <rFont val="Calibri"/>
        <b val="true"/>
        <i val="false"/>
        <strike val="false"/>
        <color rgb="FF000000"/>
        <sz val="10"/>
        <u val="single"/>
      </rPr>
      <t xml:space="preserve">SURIGAO CITY, SURIGAO DEL NORTE</t>
    </r>
  </si>
  <si>
    <t>Department/ Office:   CITY ENVIRONMENTAL &amp; RESOURCES OFFICE</t>
  </si>
  <si>
    <t>Ink (Cyan)</t>
  </si>
  <si>
    <t>Insecticide 600 ml</t>
  </si>
  <si>
    <t>Plastic Fastener</t>
  </si>
  <si>
    <t>Packing Tape 2"</t>
  </si>
  <si>
    <t>Paper Clip (Jumbo)</t>
  </si>
  <si>
    <t>Linen Board (200 gsm)</t>
  </si>
  <si>
    <t>sets</t>
  </si>
  <si>
    <t>Paper Clip (33 mm)</t>
  </si>
  <si>
    <t>Permanent Marker Black/Blue</t>
  </si>
  <si>
    <t>Sign Pen Black/Blue (My Gel)</t>
  </si>
  <si>
    <t>Staple Wire #35</t>
  </si>
  <si>
    <t>Staple with Remover</t>
  </si>
  <si>
    <t>Sticky Notes 3x3</t>
  </si>
  <si>
    <t>Tape Transparent 1"</t>
  </si>
  <si>
    <t>Tape Transparent 2"</t>
  </si>
  <si>
    <t>Tape Masking 2"</t>
  </si>
  <si>
    <t>Tissue</t>
  </si>
  <si>
    <t>Disinfectant Big</t>
  </si>
  <si>
    <t>20 % Reserved Fund</t>
  </si>
  <si>
    <t>Shirt with prints ( For various activities and celebrations such as World Wtlands Day, World water Day, Earth Hour, Environement Month, National Arbor Day, International Coastal Clean up, World River Day)</t>
  </si>
  <si>
    <t>Cotton Gloves</t>
  </si>
  <si>
    <t>Self Inking Stamp</t>
  </si>
  <si>
    <t>Various Supplies</t>
  </si>
  <si>
    <t>20 % Reserve Fund</t>
  </si>
  <si>
    <t>Meals &amp; Snacks  (for various Meetings)</t>
  </si>
  <si>
    <t>pax</t>
  </si>
  <si>
    <t>Petty Cash Fund</t>
  </si>
  <si>
    <t>Radio Plugging</t>
  </si>
  <si>
    <t>Lot Survey Services</t>
  </si>
  <si>
    <t>20% Reserve Fund</t>
  </si>
  <si>
    <t>Oil 68</t>
  </si>
  <si>
    <t>Oil 40</t>
  </si>
  <si>
    <t>Brake Fluid(250 ml)</t>
  </si>
  <si>
    <t>qrt</t>
  </si>
  <si>
    <t>Oil 30</t>
  </si>
  <si>
    <t>2T Oil</t>
  </si>
  <si>
    <t>Various Repair  &amp; Spareparts-I.T Equipment</t>
  </si>
  <si>
    <t>Various Spareparts</t>
  </si>
  <si>
    <t>Various Facilities/ Equipments within SLF</t>
  </si>
  <si>
    <t>Meals and Snacks with Venue for two days (with breakfast, AM &amp; Pm snacks, Lunch and Dinner)</t>
  </si>
  <si>
    <t>Accommodation</t>
  </si>
  <si>
    <t>room</t>
  </si>
  <si>
    <t>Honorarium for Guest Speakers</t>
  </si>
  <si>
    <t xml:space="preserve">pax/day </t>
  </si>
  <si>
    <t>Other Training Expenses</t>
  </si>
  <si>
    <t>Page 1  of 2  pages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</si>
  <si>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CITY SLAUGHTERHOUSE</t>
    </r>
  </si>
  <si>
    <t>Household muriatic acid 500 ml</t>
  </si>
  <si>
    <t>Detergent bar  ultra nature fresh 400 grams</t>
  </si>
  <si>
    <t>Plastic twine 1 kilo / roll</t>
  </si>
  <si>
    <t>Roll</t>
  </si>
  <si>
    <t>Stamping pad ink (purple 30 ml)</t>
  </si>
  <si>
    <t xml:space="preserve">Isopropyl rubbing alcohol 70 % solution </t>
  </si>
  <si>
    <t>Adding tape</t>
  </si>
  <si>
    <t>Quality Stamping pad big ( clear  stamp)</t>
  </si>
  <si>
    <t>Ribbon for adding machine</t>
  </si>
  <si>
    <t>Rubber boats</t>
  </si>
  <si>
    <t>hairnet</t>
  </si>
  <si>
    <t>Record book</t>
  </si>
  <si>
    <t>Brush with long handle ( for floor)</t>
  </si>
  <si>
    <t>Walis tingting</t>
  </si>
  <si>
    <t>Carbon paper</t>
  </si>
  <si>
    <t>Firewood</t>
  </si>
  <si>
    <t>Plastic table ( 6 seater)</t>
  </si>
  <si>
    <t>Electric Bulb ( LED) 40 watts</t>
  </si>
  <si>
    <t>cement</t>
  </si>
  <si>
    <t>Ceiling fan</t>
  </si>
  <si>
    <t>Plastic drum ( blue)</t>
  </si>
  <si>
    <t>trapal</t>
  </si>
  <si>
    <t>mts</t>
  </si>
  <si>
    <t>Rubber boots white</t>
  </si>
  <si>
    <t>G.I. Sheet</t>
  </si>
  <si>
    <t>Chlorine</t>
  </si>
  <si>
    <t>Hose</t>
  </si>
  <si>
    <t>Page 2  of 2  pages</t>
  </si>
  <si>
    <t>GEKV2C FM16s with TKR soft switch &amp; battery</t>
  </si>
  <si>
    <t>Milbank meter base 7 jaws with lever switch</t>
  </si>
  <si>
    <t>30 mm^ 2 stranded copper wire THW</t>
  </si>
  <si>
    <t>RSC pipe no.2</t>
  </si>
  <si>
    <t>Entrance cap no.2 (US type)</t>
  </si>
  <si>
    <t>Secondary rack w/ spool insulator (2 spool) ARC</t>
  </si>
  <si>
    <t>Compression Tap no. 150</t>
  </si>
  <si>
    <t>Electrical Tape</t>
  </si>
  <si>
    <t>Rubber tape (nitto)</t>
  </si>
  <si>
    <t>spool Insulator</t>
  </si>
  <si>
    <t>Battery 13 plates</t>
  </si>
  <si>
    <t xml:space="preserve">Exterior Tire </t>
  </si>
  <si>
    <t>Other spareparts expense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</si>
  <si>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CMO-ERS</t>
    </r>
  </si>
  <si>
    <r>
      <t xml:space="preserve">Record book</t>
    </r>
    <r>
      <rPr>
        <rFont val="Calibri"/>
        <b val="false"/>
        <i val="false"/>
        <strike val="false"/>
        <color rgb="FF000000"/>
        <sz val="8"/>
        <u val="none"/>
      </rPr>
      <t xml:space="preserve">, 300pages,size:214mmx278mm</t>
    </r>
  </si>
  <si>
    <r>
      <t xml:space="preserve">Paper Multicopy</t>
    </r>
    <r>
      <rPr>
        <rFont val="Calibri"/>
        <b val="false"/>
        <i val="false"/>
        <strike val="false"/>
        <color rgb="FF000000"/>
        <sz val="8"/>
        <u val="none"/>
      </rPr>
      <t xml:space="preserve">,A4,80gsm</t>
    </r>
  </si>
  <si>
    <t>size:210mmx297mm</t>
  </si>
  <si>
    <r>
      <t xml:space="preserve">Long Bond Paper (8</t>
    </r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1</t>
    </r>
    <r>
      <rPr>
        <rFont val="Calibri"/>
        <b val="false"/>
        <i val="false"/>
        <strike val="false"/>
        <color rgb="FF000000"/>
        <sz val="10"/>
        <u val="none"/>
      </rPr>
      <t xml:space="preserve">/</t>
    </r>
    <r>
      <rPr>
        <rFont val="Calibri"/>
        <b val="false"/>
        <i val="false"/>
        <vertAlign val="subscript"/>
        <strike val="false"/>
        <color rgb="FF000000"/>
        <sz val="10"/>
        <u val="none"/>
      </rPr>
      <t xml:space="preserve">2</t>
    </r>
    <r>
      <rPr>
        <rFont val="Calibri"/>
        <b val="false"/>
        <i val="false"/>
        <strike val="false"/>
        <color rgb="FF000000"/>
        <sz val="10"/>
        <u val="none"/>
      </rPr>
      <t xml:space="preserve"> x 13)</t>
    </r>
  </si>
  <si>
    <t>Tape, Transparent, width:48mm(+1mm)</t>
  </si>
  <si>
    <t>Sign Pen (BLACK) liquid gel, 0.5mm</t>
  </si>
  <si>
    <r>
      <t xml:space="preserve">BallPen Point Pen 1.0mm 9</t>
    </r>
    <r>
      <rPr>
        <rFont val="Calibri"/>
        <b val="false"/>
        <i val="false"/>
        <strike val="false"/>
        <color rgb="FF000000"/>
        <sz val="10"/>
        <u val="none"/>
      </rPr>
      <t xml:space="preserve"> </t>
    </r>
    <r>
      <rPr>
        <rFont val="Calibri"/>
        <b val="false"/>
        <i val="false"/>
        <strike val="false"/>
        <color rgb="FF000000"/>
        <sz val="8"/>
        <u val="none"/>
      </rPr>
      <t xml:space="preserve">(faber castel)</t>
    </r>
  </si>
  <si>
    <t>Sign Pen (BLUE) liquid gel, 0.5mm</t>
  </si>
  <si>
    <t>MopHandle, HD Screw type, wooden</t>
  </si>
  <si>
    <t>MopHead (made of rayon, weight:400g)</t>
  </si>
  <si>
    <t>Battery, dry cell, AAA, 1.5V alkaline</t>
  </si>
  <si>
    <t>Short Bond Paper</t>
  </si>
  <si>
    <t>Correction Tape 20mm</t>
  </si>
  <si>
    <t>Tissue Paper (12 rolls per pack)</t>
  </si>
  <si>
    <t>Staple wire 335, 500’s/max</t>
  </si>
  <si>
    <t>Heavy duty Stapler</t>
  </si>
  <si>
    <t>Folder A4 size 100’s</t>
  </si>
  <si>
    <t>Ink Cartridge Black (CANON) 705</t>
  </si>
  <si>
    <t>Ink Cartridge Color (CANON) 706</t>
  </si>
  <si>
    <t>Black Coffee Classic 100g</t>
  </si>
  <si>
    <t>Coffee Mate 450g</t>
  </si>
  <si>
    <t>Brown Sugar 1 kl.</t>
  </si>
  <si>
    <t>piece</t>
  </si>
  <si>
    <t>USB 32 GB</t>
  </si>
  <si>
    <t xml:space="preserve"> pieces</t>
  </si>
  <si>
    <t>Magnetic Button (5pcs/pack)</t>
  </si>
  <si>
    <t>pieces</t>
  </si>
  <si>
    <t>Clipboard Plastic</t>
  </si>
  <si>
    <t>WIFI Router</t>
  </si>
  <si>
    <t xml:space="preserve"> piece</t>
  </si>
  <si>
    <t>Computer mouse</t>
  </si>
  <si>
    <t>BK 664 (BLACK) 70ml</t>
  </si>
  <si>
    <t xml:space="preserve"> bot.</t>
  </si>
  <si>
    <t>C 664 (CYAN) 70ml</t>
  </si>
  <si>
    <t>M 664 (MAGENTA) 70ml</t>
  </si>
  <si>
    <t>Y 664 (YELLOW) 70ml</t>
  </si>
  <si>
    <t>Glue 130g</t>
  </si>
  <si>
    <t>Plastic Paper Fastener</t>
  </si>
  <si>
    <t>Mailing Envelope Ordinary 100’s</t>
  </si>
  <si>
    <t xml:space="preserve"> packs</t>
  </si>
  <si>
    <t>Staple Wire No.35</t>
  </si>
  <si>
    <t xml:space="preserve"> box</t>
  </si>
  <si>
    <t>Staple Wire Heavy Duty</t>
  </si>
  <si>
    <t>Rubbing Alcohol 500ml</t>
  </si>
  <si>
    <t>Pencil Mongol 2</t>
  </si>
  <si>
    <t>Pencil Eraser</t>
  </si>
  <si>
    <t>Cup and Saucer</t>
  </si>
  <si>
    <t>Spoon &amp; Fork</t>
  </si>
  <si>
    <t>Doormat</t>
  </si>
  <si>
    <t>Broom (walis tingting)</t>
  </si>
  <si>
    <t>Broom (walis tambo)</t>
  </si>
  <si>
    <t xml:space="preserve">Photocopy machine </t>
  </si>
  <si>
    <t>Halogen Bulb H3 Circuit</t>
  </si>
  <si>
    <t>Headlight Lamp 100/90W</t>
  </si>
  <si>
    <t>Siger HORN</t>
  </si>
  <si>
    <t>Brakepad</t>
  </si>
  <si>
    <t>Tire 185/70 R15</t>
  </si>
  <si>
    <t>Tire 215/70 R15</t>
  </si>
  <si>
    <t>78,00.00</t>
  </si>
  <si>
    <t>Wiper Blade</t>
  </si>
  <si>
    <t>Coolant 443ml</t>
  </si>
  <si>
    <t>7plates Battery 12volts</t>
  </si>
  <si>
    <t>WD40 200ml</t>
  </si>
  <si>
    <t>Fuel Filter</t>
  </si>
  <si>
    <t>Oil Filter</t>
  </si>
  <si>
    <t xml:space="preserve"> Facemask 50 pcs</t>
  </si>
  <si>
    <t xml:space="preserve"> Clean Gloves 100pcs</t>
  </si>
  <si>
    <t xml:space="preserve"> Nasal Cannula Child</t>
  </si>
  <si>
    <t xml:space="preserve"> Nasal Canula Adult</t>
  </si>
  <si>
    <t xml:space="preserve"> Elastic Bandage 6x6 &amp; 4x4</t>
  </si>
  <si>
    <t xml:space="preserve"> OS Bandage 4x4 (non sterile)</t>
  </si>
  <si>
    <t xml:space="preserve"> Betadine 1 gal</t>
  </si>
  <si>
    <t>Disinfectant Solution 1 gal</t>
  </si>
  <si>
    <t xml:space="preserve"> Disinfectant Spray 510g</t>
  </si>
  <si>
    <t xml:space="preserve"> Rubbing Alcohol 24/box 500ml</t>
  </si>
  <si>
    <t xml:space="preserve"> Plaster (1/2 x 4)</t>
  </si>
  <si>
    <t xml:space="preserve"> Cotton Balls</t>
  </si>
  <si>
    <t xml:space="preserve"> Multi Insect Killer (396g)</t>
  </si>
  <si>
    <t xml:space="preserve"> Chlorine Granules 10%</t>
  </si>
  <si>
    <t xml:space="preserve"> PPE</t>
  </si>
  <si>
    <t>Page 1 of 2 pages</t>
  </si>
  <si>
    <r>
      <t xml:space="preserve">Department/ Office:</t>
    </r>
    <r>
      <rPr>
        <rFont val="Calibri"/>
        <b val="true"/>
        <i val="false"/>
        <strike val="false"/>
        <color rgb="FF000000"/>
        <sz val="10"/>
        <u val="none"/>
      </rPr>
      <t xml:space="preserve"> CITY INTEGRATED LAND TRANSPORT TERMINAL OFFICE</t>
    </r>
  </si>
  <si>
    <t>COMMON COMPUTER SUPPLIES</t>
  </si>
  <si>
    <t>Computer Continuous Forms, 2 ply,</t>
  </si>
  <si>
    <t xml:space="preserve"> 11"x9-1/2,1000 sheets/box</t>
  </si>
  <si>
    <t>Epson 664(cyan)</t>
  </si>
  <si>
    <t>Epson 664(Magenta)</t>
  </si>
  <si>
    <t>Epson 664 (BLACK)</t>
  </si>
  <si>
    <t>Epson 664 (Yellow)</t>
  </si>
  <si>
    <t>Ribbon, Epson LQ 310 (S015639/S015634)</t>
  </si>
  <si>
    <t>COMMON JANITORIAL SUPPLIES</t>
  </si>
  <si>
    <t>Broom, Soft (tamboo)</t>
  </si>
  <si>
    <t>Broom, Stick (tingting)</t>
  </si>
  <si>
    <t>drum</t>
  </si>
  <si>
    <t>Muriatic</t>
  </si>
  <si>
    <t>Detergent Powder, all purpose, 50g</t>
  </si>
  <si>
    <t>Dust Pan, plastic w.handle large</t>
  </si>
  <si>
    <t>Insecticide, aerosol type, 60 ml</t>
  </si>
  <si>
    <t>Dipper (regular size)</t>
  </si>
  <si>
    <t>Mop cloth</t>
  </si>
  <si>
    <t>Mophead, rayon, 400grms</t>
  </si>
  <si>
    <t>Gloves  large (rubber)</t>
  </si>
  <si>
    <t xml:space="preserve">Downy </t>
  </si>
  <si>
    <t>Pail (regular size)</t>
  </si>
  <si>
    <t>COMMON OFFICE SUPPLIES</t>
  </si>
  <si>
    <t>Air Freshener, 280ml/can</t>
  </si>
  <si>
    <t>Alcohol, 70% isopropyl, 500ml.</t>
  </si>
  <si>
    <t xml:space="preserve">Albatros </t>
  </si>
  <si>
    <t>Ballpen, black &amp; Blue</t>
  </si>
  <si>
    <t>Carbon Film, 216mmx330mm</t>
  </si>
  <si>
    <t>Cartolina, assorted color, 20s/pack</t>
  </si>
  <si>
    <t>Columnar Notebook, 12 cols</t>
  </si>
  <si>
    <t>book</t>
  </si>
  <si>
    <t>Finger Moistener, white</t>
  </si>
  <si>
    <t>Folder, tagboard, legal size, 100pc/pack</t>
  </si>
  <si>
    <t>Ink Refill, Permanent Marker</t>
  </si>
  <si>
    <t>Paper, multicopy, A4</t>
  </si>
  <si>
    <t>Paper, multicopy, legal</t>
  </si>
  <si>
    <t>Permanent Marker, Black, Broad</t>
  </si>
  <si>
    <t>Page 2 of 2 pages</t>
  </si>
  <si>
    <t>Record Book, 300 pages</t>
  </si>
  <si>
    <t>Sign pen green mygel (0.5)</t>
  </si>
  <si>
    <t>Rubber Band, # 1 (all purpose everlasting)</t>
  </si>
  <si>
    <t>Ruler, Plastic</t>
  </si>
  <si>
    <t>Stamp Pad Ink, violet, 50ml.</t>
  </si>
  <si>
    <t>Staple Wire, standard, #35</t>
  </si>
  <si>
    <t>Tape, transparent, (1"), 24mm</t>
  </si>
  <si>
    <t>Toilet Tissue, 12rolls/pack</t>
  </si>
  <si>
    <t>File Rock</t>
  </si>
  <si>
    <t>Calculator</t>
  </si>
  <si>
    <t>Pintel pen (Pilot)</t>
  </si>
  <si>
    <t>PETTY CASH</t>
  </si>
  <si>
    <t>Gasoline, Oil and Lubricants Expenses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</si>
  <si>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TRICYCLE &amp; TRISIKAD FRANCHISING OFFICE</t>
    </r>
  </si>
  <si>
    <t>Bondpaper, multicopy long sub. 20</t>
  </si>
  <si>
    <t>Refill Comp. Ink 664 Black (Epson)</t>
  </si>
  <si>
    <t>Refill Comp. Ink 664 Colored (Epson)</t>
  </si>
  <si>
    <t>Ballpen (black/Blue) # 0.7</t>
  </si>
  <si>
    <t>Refill Comp. Ink Black GT51 (HP DESK JET)</t>
  </si>
  <si>
    <t>Refill Comp. Ink Colored GT51  (HP DESK JET)</t>
  </si>
  <si>
    <t>Paper Clip Small/Large</t>
  </si>
  <si>
    <t>Bond Paper, multicopy Short subs. 20</t>
  </si>
  <si>
    <t>Permanent Marker</t>
  </si>
  <si>
    <t>Sign Pen # .5</t>
  </si>
  <si>
    <t>Repair &amp; Maintenance-Machinery &amp; Equipment</t>
  </si>
  <si>
    <t>Repair &amp; maintenance- Transpo. Equipment</t>
  </si>
  <si>
    <t>Other Maintenance &amp; Operating Expenses</t>
  </si>
  <si>
    <t>Polo Shirt</t>
  </si>
  <si>
    <t>Office Equipment</t>
  </si>
  <si>
    <t>40.000.00</t>
  </si>
  <si>
    <t>OMOE- (TRICYCLE PLATES)</t>
  </si>
  <si>
    <t>Repair &amp; Maintenance-Machinery&amp; Equipment</t>
  </si>
  <si>
    <t>Repair &amp; Maintenance-Transpo &amp; Equipment</t>
  </si>
  <si>
    <t>Telephone Expenses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</si>
  <si>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City Traffic Management Office</t>
    </r>
  </si>
  <si>
    <t>Office Supplies Expenses</t>
  </si>
  <si>
    <t>Paper, Multicopy, A4</t>
  </si>
  <si>
    <t>Ream</t>
  </si>
  <si>
    <t>Paper, Multicopy, Legal</t>
  </si>
  <si>
    <t>Ink 003 (Black)</t>
  </si>
  <si>
    <t>Ink 003 (Magenta)</t>
  </si>
  <si>
    <t>Ink 003 (Yellow)</t>
  </si>
  <si>
    <t>Ink 003 (Cyan)</t>
  </si>
  <si>
    <t>Insect Repellant 500ml.</t>
  </si>
  <si>
    <t>Stapler Big w/ Remover</t>
  </si>
  <si>
    <t>Organizer 2 Blocks Metal</t>
  </si>
  <si>
    <t>Paper Clip Plastic</t>
  </si>
  <si>
    <t>Dozen</t>
  </si>
  <si>
    <t>Folder Long Ordinary</t>
  </si>
  <si>
    <t>Folder Short Ordinary</t>
  </si>
  <si>
    <t>Scissor Big 8”</t>
  </si>
  <si>
    <t>Stabilo Assorted Color</t>
  </si>
  <si>
    <t>Scotch Tape 1 inch</t>
  </si>
  <si>
    <t>White Paper A4</t>
  </si>
  <si>
    <t>White Glue</t>
  </si>
  <si>
    <t>Tape Dispenser</t>
  </si>
  <si>
    <t>Logbook 500 pages</t>
  </si>
  <si>
    <t>Rubbing Alcohol 500ml.</t>
  </si>
  <si>
    <t>Bottle</t>
  </si>
  <si>
    <t>White Board Marker</t>
  </si>
  <si>
    <t>Pentel Pen (Fine &amp; Broad)</t>
  </si>
  <si>
    <t>Wall Clock 3D</t>
  </si>
  <si>
    <t>Masking Tape 1”</t>
  </si>
  <si>
    <t>File Tree Metal 3 Layer</t>
  </si>
  <si>
    <t>Stamping Pad</t>
  </si>
  <si>
    <t>Stamping Pad Ink</t>
  </si>
  <si>
    <t>Liter</t>
  </si>
  <si>
    <t xml:space="preserve">Diesel </t>
  </si>
  <si>
    <t>Traffic Cones</t>
  </si>
  <si>
    <t>Plastic Barricade</t>
  </si>
  <si>
    <t>Metal Barricade</t>
  </si>
  <si>
    <t>Uniform with print (90 Polo Shirt)(90 Tactical Pants)</t>
  </si>
  <si>
    <t xml:space="preserve"> White Board</t>
  </si>
  <si>
    <t>Sub-Total</t>
  </si>
  <si>
    <t>Plan Control No.   4</t>
  </si>
  <si>
    <t>Page 1  of 1  page</t>
  </si>
  <si>
    <r>
      <t xml:space="preserve">Department/ Office: </t>
    </r>
    <r>
      <rPr>
        <rFont val="Calibri"/>
        <b val="true"/>
        <i val="false"/>
        <strike val="false"/>
        <color rgb="FF000000"/>
        <sz val="12"/>
        <u val="none"/>
      </rPr>
      <t xml:space="preserve">  BUREAU OF FIRE PROTECTION - SURIGAO CITY</t>
    </r>
  </si>
  <si>
    <t xml:space="preserve">Maintenance and Other Operation </t>
  </si>
  <si>
    <t>Expenses</t>
  </si>
  <si>
    <t>Maintenance and Other Operation Expenses</t>
  </si>
  <si>
    <t>1. Salaries and Wages-Casual/ Contractual</t>
  </si>
  <si>
    <t>2. Additional Conpensation</t>
  </si>
  <si>
    <t>3.Capital Outlay</t>
  </si>
  <si>
    <t>4. Gasoline, Oil, &amp; Lubricant Expenses</t>
  </si>
  <si>
    <t>5. Other Supplies Expenses/ Office Supplies</t>
  </si>
  <si>
    <t>Department/ Office:  CITY COMELEC</t>
  </si>
  <si>
    <t xml:space="preserve">     1. Gas Fuel</t>
  </si>
  <si>
    <t xml:space="preserve">     5. Other Expenses</t>
  </si>
  <si>
    <r>
      <t xml:space="preserve">Department/ Office:</t>
    </r>
    <r>
      <rPr>
        <rFont val="Calibri"/>
        <b val="true"/>
        <i val="false"/>
        <strike val="false"/>
        <color rgb="FF000000"/>
        <sz val="10"/>
        <u val="none"/>
      </rPr>
      <t xml:space="preserve"> CITY DAR</t>
    </r>
  </si>
  <si>
    <t>Alcohol,Ethyl 68%-70%,scented,500ml(-5ml)</t>
  </si>
  <si>
    <t>Air fresherner, aerosol,280ml/150mg</t>
  </si>
  <si>
    <t>btle</t>
  </si>
  <si>
    <t>Ballpen (black,box of 50s)</t>
  </si>
  <si>
    <t>Battery double AA</t>
  </si>
  <si>
    <t>Correction Tape 12 inc</t>
  </si>
  <si>
    <t>Faster plastic(70mm)</t>
  </si>
  <si>
    <t>Folder whte long</t>
  </si>
  <si>
    <t>Glue. All Purpose, 300 grams</t>
  </si>
  <si>
    <t>Masking Tape 1 inc.</t>
  </si>
  <si>
    <t>Marker, Pernament, Bullet type Black</t>
  </si>
  <si>
    <t>Official Reocrd Book 500 pages</t>
  </si>
  <si>
    <t>Packing Tape</t>
  </si>
  <si>
    <t>Paper Multicopy, A4 80gsm,size: 210mmx297mm</t>
  </si>
  <si>
    <t>Paper Multicopy,Legal, 80gsm, size:216mmx330mm</t>
  </si>
  <si>
    <t>Pencil Lead eraser</t>
  </si>
  <si>
    <t>Rubber Bands transparent colorsize no.18</t>
  </si>
  <si>
    <t>Signpen black, Liquid/gel ink,0.5mm needle tip</t>
  </si>
  <si>
    <t>Sign pen black</t>
  </si>
  <si>
    <t>Stapler big</t>
  </si>
  <si>
    <t>Staple wire,#10</t>
  </si>
  <si>
    <t>Tape transparent 1 inc</t>
  </si>
  <si>
    <t>Desinfectant,bleaching solution ZONROX</t>
  </si>
  <si>
    <t>Dishwashing liquid(250)ml</t>
  </si>
  <si>
    <t>Detergent Powder 100grams</t>
  </si>
  <si>
    <t>pck</t>
  </si>
  <si>
    <t>Dipper Water</t>
  </si>
  <si>
    <t xml:space="preserve">Door mat </t>
  </si>
  <si>
    <t>Door mat rubberized</t>
  </si>
  <si>
    <t>faucet</t>
  </si>
  <si>
    <t>Feather Duster</t>
  </si>
  <si>
    <t>Liquid Glass Cleaner 1ltr</t>
  </si>
  <si>
    <t>Mop twist</t>
  </si>
  <si>
    <t>Multi-Insect Killer 500ml</t>
  </si>
  <si>
    <t>Plastic Broom for Cr</t>
  </si>
  <si>
    <t>Pail Big</t>
  </si>
  <si>
    <t>Tissue Paper 3ply</t>
  </si>
  <si>
    <t>Toilet bowl brush</t>
  </si>
  <si>
    <t>Toilet bowlCleaner 1 ltr</t>
  </si>
  <si>
    <t>Trash bag  small(9x9x20)</t>
  </si>
  <si>
    <t>Aircon Window Type 2.6</t>
  </si>
  <si>
    <t>CPU</t>
  </si>
  <si>
    <t>HDMI to VGA Converter</t>
  </si>
  <si>
    <t>Monitor 19.5 LED</t>
  </si>
  <si>
    <t>Printer L 3210</t>
  </si>
  <si>
    <t>SSD&gt; 240GB</t>
  </si>
  <si>
    <t>Sata Cable 2.0</t>
  </si>
  <si>
    <t>Sata Power Cable</t>
  </si>
  <si>
    <t>Ups 650VA</t>
  </si>
  <si>
    <t>USB 35 GB</t>
  </si>
  <si>
    <t>Office Curtain 9 Panle and 2.5 mtrs</t>
  </si>
  <si>
    <t>panel</t>
  </si>
  <si>
    <t>Office Tabble and Chair Junior Exec. Table</t>
  </si>
  <si>
    <t>Glass Top140 cm x 91 cm(Dinning table)</t>
  </si>
  <si>
    <t>Sofa Foam</t>
  </si>
  <si>
    <t>Dew Foam 3 in. thick 37 cmx 154 cm</t>
  </si>
  <si>
    <t>Leatherette</t>
  </si>
  <si>
    <t>Labor(Sewing)</t>
  </si>
  <si>
    <t>Sub-total</t>
  </si>
  <si>
    <t xml:space="preserve">Plan Control No.   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</si>
  <si>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DEPARTMENT OF EDUCATION</t>
    </r>
  </si>
  <si>
    <t>Fuel (Gasoline)</t>
  </si>
  <si>
    <t>Fuel (Diesel)</t>
  </si>
  <si>
    <t>Sports Equipments</t>
  </si>
  <si>
    <t>Body Armour (Silat Brand)</t>
  </si>
  <si>
    <t>Shin Guard (Maicca)</t>
  </si>
  <si>
    <t>pairs</t>
  </si>
  <si>
    <t>Arm Guard (Maicca)</t>
  </si>
  <si>
    <t>Groin Guard for Male (Kix)</t>
  </si>
  <si>
    <t>Head Gear (Kix)</t>
  </si>
  <si>
    <t>Hand Gear (Kix)</t>
  </si>
  <si>
    <t>Javelin Throw - Elementary</t>
  </si>
  <si>
    <t>Javeline Throw - Secondary</t>
  </si>
  <si>
    <t>Discuss Plate - 1kg</t>
  </si>
  <si>
    <t>Discuss Plate - 1.75kg</t>
  </si>
  <si>
    <t>Discuss Plate - 0.75kg</t>
  </si>
  <si>
    <t>Iron Ball 5 kls - (Shutput)</t>
  </si>
  <si>
    <t>Iron Ball 4 kls - (Shutput)</t>
  </si>
  <si>
    <t>Iron Ball 6 kls</t>
  </si>
  <si>
    <t>Iron Ball 3 kls</t>
  </si>
  <si>
    <t xml:space="preserve">Spike Shoes (Official) </t>
  </si>
  <si>
    <t>( Sizes 45,43,39,38,37,35)</t>
  </si>
  <si>
    <t>Bocce (Official/Original)</t>
  </si>
  <si>
    <t>SET</t>
  </si>
  <si>
    <t>Shuttlecock (Official-Aeroplane)</t>
  </si>
  <si>
    <t>Arnis Padded Stick - Blue (Stix)</t>
  </si>
  <si>
    <t>Arnis Padded Stick - Red (Stix)</t>
  </si>
  <si>
    <t>Arnis  Mats - OFFICIAL (Kicks)</t>
  </si>
  <si>
    <t>Gymnastics Rubberized Club Official</t>
  </si>
  <si>
    <t>pair</t>
  </si>
  <si>
    <t>.</t>
  </si>
  <si>
    <t>Gymnastics Ribbon with Sticks - Official</t>
  </si>
  <si>
    <t>Gymnastics Ball</t>
  </si>
  <si>
    <t>Gymnastics Hoop - Official</t>
  </si>
  <si>
    <t>Gymnastics Rope</t>
  </si>
  <si>
    <t>Softball Official Balls</t>
  </si>
  <si>
    <t>Softball Leather Gloves (Official)</t>
  </si>
  <si>
    <t>Elem. &amp; Sec.</t>
  </si>
  <si>
    <t>Practice Balls</t>
  </si>
  <si>
    <t>Softball Bat (Official) Elem. &amp; Sec.</t>
  </si>
  <si>
    <t>Helmet for Elem. &amp; Sec. Official</t>
  </si>
  <si>
    <t>Donic Training Balls for Elem. &amp; Sec.</t>
  </si>
  <si>
    <t>Nitakku Tri-Star Balls for Elem. &amp; Sec.</t>
  </si>
  <si>
    <t>Volleyball Balls (Mikasa)</t>
  </si>
  <si>
    <t>Volleyball Balls ( Robertson White Balls)</t>
  </si>
  <si>
    <t>Futzal Ball (Molten)</t>
  </si>
  <si>
    <t>Basketball G7X (Molten)</t>
  </si>
  <si>
    <t>Ball for Sepak Takraw</t>
  </si>
  <si>
    <t>Size 6 Molten for Elem</t>
  </si>
  <si>
    <t>Basketball Official Ball GG7 (Official)</t>
  </si>
  <si>
    <t>Lawn Tennis balls (Official-Slazenger)</t>
  </si>
  <si>
    <t>Sepak Takraw Official Ball (908/909)</t>
  </si>
  <si>
    <t>Swimming Pullboy</t>
  </si>
  <si>
    <t>Swimming Goggles (SPEEDO)</t>
  </si>
  <si>
    <t>Swimming Kickboard</t>
  </si>
  <si>
    <t>Carbon Impact CI Arrows 20/30</t>
  </si>
  <si>
    <t>dozen</t>
  </si>
  <si>
    <t>Easton Carbon One 810</t>
  </si>
  <si>
    <t>Stabilizer</t>
  </si>
  <si>
    <t>Bow Limbs (30-48 range)</t>
  </si>
  <si>
    <t>Arrow Rest</t>
  </si>
  <si>
    <t>Red Spin wings (pack of 100pcs)</t>
  </si>
  <si>
    <t>Blue Spin wings (pack of 100pcs)</t>
  </si>
  <si>
    <t>Yellow Spin wings (pack of 100pcs)</t>
  </si>
  <si>
    <t>White Spin wings (pack of 100pcs)</t>
  </si>
  <si>
    <t>Bow Strings (Fast Flite)</t>
  </si>
  <si>
    <t>Target Butt</t>
  </si>
  <si>
    <t>Kick Pads</t>
  </si>
  <si>
    <t>Groin Guards - Small</t>
  </si>
  <si>
    <t>Groin Guards - Medium</t>
  </si>
  <si>
    <t>Groin Guards - Large</t>
  </si>
  <si>
    <t>Groin Guards - XL</t>
  </si>
  <si>
    <t>Arm Guards - Small</t>
  </si>
  <si>
    <t>Arm Guards - Medium             All White</t>
  </si>
  <si>
    <t>Arm Guards - Large</t>
  </si>
  <si>
    <t>Arm Guards - XL</t>
  </si>
  <si>
    <t>Shin Guard - Small</t>
  </si>
  <si>
    <t>Shin Guard - Medium               All White</t>
  </si>
  <si>
    <t>Shin Guard - Large</t>
  </si>
  <si>
    <t>Shin Gurad -XL</t>
  </si>
  <si>
    <t>Gloves - S</t>
  </si>
  <si>
    <t>Gloves - M                                   All White</t>
  </si>
  <si>
    <t>Gloves - L</t>
  </si>
  <si>
    <t>Gloves - XL</t>
  </si>
  <si>
    <t>Sensing Sacks - Official</t>
  </si>
  <si>
    <t>Wrestling Singlet (Red) Medium</t>
  </si>
  <si>
    <t>Wrestling Singlet (Red) Large</t>
  </si>
  <si>
    <t>Wrestling Singlet (Blue) Medium</t>
  </si>
  <si>
    <t>Wrestling Singlet (Blue) Large</t>
  </si>
  <si>
    <t>Wrestling Mat</t>
  </si>
  <si>
    <t>NOTEBOOK, STENOGRAPHER, spiral, 40 leaves</t>
  </si>
  <si>
    <t>PAPER, MULTICOPY, 80gsm, size: (Short:8.5x11) Sub 24 / 80gsm / Letter</t>
  </si>
  <si>
    <t>PAPER, MULTICOPY, 80gsm, size: 216mm x 330mm (8-1/2" x 13")</t>
  </si>
  <si>
    <t>PAPER, Multi-Purpose (COPY) A4, 70 gsm</t>
  </si>
  <si>
    <t>PAPER, Multi-Purpose (COPY) Legal, 70 gsm</t>
  </si>
  <si>
    <t>PAPER, PAD, ruled, size: 216mm x 330mm (± 2mm)</t>
  </si>
  <si>
    <t>RECORD BOOK, 500 PAGES, size: 214mm x 278mm min</t>
  </si>
  <si>
    <t>TOILET TISSUE PAPER 2-plys sheets, 48rolls</t>
  </si>
  <si>
    <t>GLUE, all purpose, gross weight: 200 grams min</t>
  </si>
  <si>
    <t>STAPLE WIRE, STANDARD, (26/6)</t>
  </si>
  <si>
    <t>TAPE, MASKING, width: (24mm) X 50m Bundle of 12 rolls</t>
  </si>
  <si>
    <t>TAPE, PACKAGING, 2 inches, Brown / Tan - 2 inches x 100 meters</t>
  </si>
  <si>
    <t>TWINE, plastic, one (1) kilo per roll</t>
  </si>
  <si>
    <t>AIR FRESHENER, aerosol, 280ml/150g min</t>
  </si>
  <si>
    <t>EXTERNAL HARD DRIVE, 1TB, 2.5"HDD, USB 3.0</t>
  </si>
  <si>
    <t>FLASH DRIVE, 16 GB capacity, OTG TYPE</t>
  </si>
  <si>
    <t>CLIP, BACKFOLD, all metal, clamping: 19mm (-1mm)</t>
  </si>
  <si>
    <t>CLIP, BACKFOLD, all metal, clamping: 25mm (-1mm)</t>
  </si>
  <si>
    <t>CLIP, BACKFOLD, all metal, clamping: 32mm (-1mm)</t>
  </si>
  <si>
    <t>CLIP, BACKFOLD, all metal, clamping: 50mm (-1mm)</t>
  </si>
  <si>
    <t>CORRECTION TAPE, film base type, UL 6m min</t>
  </si>
  <si>
    <t>ENVELOPE, DOCUMENTARY, for legal size document</t>
  </si>
  <si>
    <t>ENVELOPE, EXPANDING, KRAFTBOARD,for legal size doc</t>
  </si>
  <si>
    <t>ERASER, FELT, for blackboard/whiteboard</t>
  </si>
  <si>
    <t>FASTENER, METAL, 70mm between prongs</t>
  </si>
  <si>
    <t>FILE TAB DIVIDER, bristol board, for A4</t>
  </si>
  <si>
    <t>FOLDER, L-TYPE, PLASTIC, for A4 size documents</t>
  </si>
  <si>
    <t>FOLDER, L-TYPE, PLASTIC, for legal size documents</t>
  </si>
  <si>
    <t>FOLDER, PRESSBOARD, size: 240mm x 370mm (-5mm)</t>
  </si>
  <si>
    <t>INDEX TAB, self-adhesive, transparent</t>
  </si>
  <si>
    <t>MARKER, FLUORESCENT, 3 assorted colors per set</t>
  </si>
  <si>
    <t>MARKER, whiteboard, black, felt tip, bullet type</t>
  </si>
  <si>
    <t>MARKER, whiteboard, blue, felt tip, bullet type</t>
  </si>
  <si>
    <t>MARKER, whiteboard, red, felt tip, bullet type</t>
  </si>
  <si>
    <t>MARKER, PERMANENT, bullet type, black</t>
  </si>
  <si>
    <t>MARKER, PERMANENT, bullet type, blue</t>
  </si>
  <si>
    <t>MARKER, PERMANENT, bullet type, red</t>
  </si>
  <si>
    <t>PAPER CLIP, vinyl/plastic coat, length: 32mm min</t>
  </si>
  <si>
    <t>PAPER CLIP, vinyl/plastic coat, length: 48mm min</t>
  </si>
  <si>
    <t>PENCIL, lead, w/ eraser, wood cased, hardness: HB</t>
  </si>
  <si>
    <t>RING BINDER, 80 rings, plastic, 32mm x 1.12m</t>
  </si>
  <si>
    <t>RUBBER BAND, 70mm min lay flat length (#18)</t>
  </si>
  <si>
    <t>STAMP PAD, FELT, bed dimension: 60mm x 100mm min</t>
  </si>
  <si>
    <t>CUTTER BLADE, for heavy duty cutter</t>
  </si>
  <si>
    <t>CUTTER KNIFE, for general purpose</t>
  </si>
  <si>
    <t>PUNCHER, paper, heavy duty, with two hole guide</t>
  </si>
  <si>
    <t>SCISSORS, symmetrical, blade length: 65mm min</t>
  </si>
  <si>
    <t>STAPLER, STANDARD TYPE, load cap: 200 staples min</t>
  </si>
  <si>
    <t>STAPLER, BINDER TYPE, heavy duty, desktop</t>
  </si>
  <si>
    <t>STAPLE REMOVER, PLIER-TYPE</t>
  </si>
  <si>
    <t>CALCULATOR, compact, 12 digits</t>
  </si>
  <si>
    <t>INK CART, EPSON C13T664100 (T6641), Black</t>
  </si>
  <si>
    <t>INK CART, EPSON C13T664200 (T6642), Cyan</t>
  </si>
  <si>
    <t>INK CART, EPSON C13T664300 (T6643), Magenta</t>
  </si>
  <si>
    <t>INK CART, EPSON C13T664400 (T6644), Yellow</t>
  </si>
  <si>
    <t>INK CART, EPSON 003, Black</t>
  </si>
  <si>
    <t>INK CART, EPSON 003, Cyan</t>
  </si>
  <si>
    <t>INK CART, EPSON 003, Magenta</t>
  </si>
  <si>
    <t>INK CART, EPSON 003, Yellow</t>
  </si>
  <si>
    <t>Ink BT D60Blk Brother DCP-T300</t>
  </si>
  <si>
    <t>Ink BT D60color Brother DCP-T300</t>
  </si>
  <si>
    <t>Ink BT D60Blk Brother DCP-T710W</t>
  </si>
  <si>
    <t>Ink BT D60color Brother DCP-T710W</t>
  </si>
  <si>
    <t>ERASER, PLASTIC/RUBBER, for pencil draft/writing</t>
  </si>
  <si>
    <t>SIGN PEN, BLACK, liquid/gel ink, 0.5mm needle tip</t>
  </si>
  <si>
    <t>SIGN PEN, BLUE, liquid/gel ink, 0.5mm needle tip</t>
  </si>
  <si>
    <t>SIGN PEN, RED, liquid/gel ink, 0.5mm needle tip</t>
  </si>
  <si>
    <t>FACE SHIELD, direct splash protection</t>
  </si>
  <si>
    <t>SURGICAL MASK, 3-ply, pack</t>
  </si>
  <si>
    <t>KN95 FACE MASK, pack</t>
  </si>
  <si>
    <t>Schools Repair/Rehab.</t>
  </si>
  <si>
    <t>Page 1 of 1 pages</t>
  </si>
  <si>
    <r>
      <t xml:space="preserve">Department/ Office:</t>
    </r>
    <r>
      <rPr>
        <rFont val="Calibri"/>
        <b val="true"/>
        <i val="false"/>
        <strike val="false"/>
        <color rgb="FF000000"/>
        <sz val="10"/>
        <u val="none"/>
      </rPr>
      <t xml:space="preserve"> SANGGUNIANG PANLUNGSOD/HON. JOSHUA EMILIO S. GELI</t>
    </r>
  </si>
  <si>
    <t>Bond paper Long Subs. 20</t>
  </si>
  <si>
    <t>Bond paper short A4 GSM 80</t>
  </si>
  <si>
    <t>Ballpen 2000</t>
  </si>
  <si>
    <t>Logbook 500 pp. (valiant)</t>
  </si>
  <si>
    <t>Sign pen (black )</t>
  </si>
  <si>
    <t>Glue 130ml</t>
  </si>
  <si>
    <t>Max staple with remover</t>
  </si>
  <si>
    <t>Air freshener 300ml</t>
  </si>
  <si>
    <t>Marker pen</t>
  </si>
  <si>
    <t>Permanent marker</t>
  </si>
  <si>
    <t>Transparent Tape #1</t>
  </si>
  <si>
    <t>Paper Clip 50mm</t>
  </si>
  <si>
    <t xml:space="preserve">Scientific Calculator 12 digits </t>
  </si>
  <si>
    <t>Plastic Fastener Big</t>
  </si>
  <si>
    <t>Folder green (long/short)</t>
  </si>
  <si>
    <t>US Folder Long</t>
  </si>
  <si>
    <t>US Folder Short</t>
  </si>
  <si>
    <t>BROTHER BTD60BK</t>
  </si>
  <si>
    <t>BROTHER BT 5000C</t>
  </si>
  <si>
    <t>Mailing Envelop long</t>
  </si>
  <si>
    <t>Stapler wire # 35</t>
  </si>
  <si>
    <t>Isopropyl Alcohol 500ml</t>
  </si>
  <si>
    <t>Dishwashing paste</t>
  </si>
  <si>
    <t>Stamping Pad ink violet</t>
  </si>
  <si>
    <t>Stamping Dater</t>
  </si>
  <si>
    <t>Stamping pad voilet</t>
  </si>
  <si>
    <t>cont.</t>
  </si>
  <si>
    <t>T-shirt</t>
  </si>
  <si>
    <r>
      <t xml:space="preserve">Department/ Office:   </t>
    </r>
    <r>
      <rPr>
        <rFont val="Calibri"/>
        <b val="true"/>
        <i val="false"/>
        <strike val="false"/>
        <color rgb="FF000000"/>
        <sz val="11"/>
        <u val="none"/>
      </rPr>
      <t xml:space="preserve">HIGHWAY PATROL GROUP</t>
    </r>
  </si>
  <si>
    <t>Ink Brother BT6000 Black</t>
  </si>
  <si>
    <t>Ink Brother BT5000 Cyan</t>
  </si>
  <si>
    <t>Ink Brother BT5000 Magenta</t>
  </si>
  <si>
    <t>Ink Brother BT5000 Yellow</t>
  </si>
  <si>
    <t>BallpenBlue</t>
  </si>
  <si>
    <t>Pilot Ink for pentel pen</t>
  </si>
  <si>
    <t>US Bond Paper A4</t>
  </si>
  <si>
    <t>Folder Short</t>
  </si>
  <si>
    <t>Transparent Tape 1 inch</t>
  </si>
  <si>
    <t>Packing Tape 1'2'3'</t>
  </si>
  <si>
    <t>Stamp pad Ink Color Blue</t>
  </si>
  <si>
    <t xml:space="preserve">Blt </t>
  </si>
  <si>
    <t>Dish washing Paste 350g</t>
  </si>
  <si>
    <t>Liquid Hand Soap 1000ml/250ml</t>
  </si>
  <si>
    <t>Alcohol</t>
  </si>
  <si>
    <t>Toilet Cleaner Visible pods 500ml</t>
  </si>
  <si>
    <t>Page 1  of  3  pages</t>
  </si>
  <si>
    <r>
      <t xml:space="preserve">Department/ Office: </t>
    </r>
    <r>
      <rPr>
        <rFont val="Calibri"/>
        <b val="true"/>
        <i val="false"/>
        <strike val="false"/>
        <color rgb="FF000000"/>
        <sz val="11"/>
        <u val="none"/>
      </rPr>
      <t xml:space="preserve">CMO - PIO</t>
    </r>
  </si>
  <si>
    <t>Information, Education and Communication</t>
  </si>
  <si>
    <t>(IEC) Campaign</t>
  </si>
  <si>
    <t xml:space="preserve">1. Conduct IEC on DRRM to schools, </t>
  </si>
  <si>
    <t>estbalishments and community/barangays</t>
  </si>
  <si>
    <t>1.1 Students Leaders/Representatives</t>
  </si>
  <si>
    <t>1.2 Business Establishments</t>
  </si>
  <si>
    <t xml:space="preserve">1.3 Brgy. Tanods and Volunteers </t>
  </si>
  <si>
    <t xml:space="preserve">2. Established IEC Program </t>
  </si>
  <si>
    <t xml:space="preserve">2.1 Radio Programs </t>
  </si>
  <si>
    <t xml:space="preserve"> * FM Stations</t>
  </si>
  <si>
    <t>Stn.</t>
  </si>
  <si>
    <t xml:space="preserve"> *AM Station</t>
  </si>
  <si>
    <t>3. Produce IEC Materials</t>
  </si>
  <si>
    <t xml:space="preserve"> * Booklets</t>
  </si>
  <si>
    <t xml:space="preserve"> * Flyers</t>
  </si>
  <si>
    <t xml:space="preserve"> * Tarpaulins (3x4)</t>
  </si>
  <si>
    <t xml:space="preserve"> * Sticker Flyers </t>
  </si>
  <si>
    <t>72, 000.00</t>
  </si>
  <si>
    <t xml:space="preserve"> * Honararium</t>
  </si>
  <si>
    <t xml:space="preserve"> * Fuel</t>
  </si>
  <si>
    <t xml:space="preserve">Ltr. </t>
  </si>
  <si>
    <t xml:space="preserve"> *FM Stations</t>
  </si>
  <si>
    <t>1.LDRR 2021- Conduct IEC Summit</t>
  </si>
  <si>
    <t>Tarpaulin</t>
  </si>
  <si>
    <t>2.LDRR 2021- Established IEC Radio</t>
  </si>
  <si>
    <t>*AM station</t>
  </si>
  <si>
    <t>15, 000.00</t>
  </si>
  <si>
    <t>station</t>
  </si>
  <si>
    <t>*FM station</t>
  </si>
  <si>
    <t>12, 000.00</t>
  </si>
  <si>
    <t>3.LDRR 2021- Community Base DRR lympic</t>
  </si>
  <si>
    <t>*meals</t>
  </si>
  <si>
    <t>pax.</t>
  </si>
  <si>
    <t>Scotch tape 8mm</t>
  </si>
  <si>
    <t>Scotch tape small</t>
  </si>
  <si>
    <t>pen holder big</t>
  </si>
  <si>
    <t>pen holder small</t>
  </si>
  <si>
    <t>Colored foldback clip 12's/2"</t>
  </si>
  <si>
    <t>Sign pen black &amp; blue</t>
  </si>
  <si>
    <t>Colored foldback clip 12's/1 1/4</t>
  </si>
  <si>
    <t>Ball pen gel IPACT 12's</t>
  </si>
  <si>
    <t>Soft grip 5's</t>
  </si>
  <si>
    <t>Sticky notes (please sign)</t>
  </si>
  <si>
    <t>Stapeler</t>
  </si>
  <si>
    <t>Card Reader</t>
  </si>
  <si>
    <t>Double Sided tape w/ foam</t>
  </si>
  <si>
    <t>USB 32gb</t>
  </si>
  <si>
    <t>Correcrtion tape</t>
  </si>
  <si>
    <t>Stick note</t>
  </si>
  <si>
    <t>Stick note pad A02</t>
  </si>
  <si>
    <t>Stick note pad 1x3</t>
  </si>
  <si>
    <t>Official Record vook 500p</t>
  </si>
  <si>
    <t>Official Record vook 300p</t>
  </si>
  <si>
    <t>Mailing Envelope short</t>
  </si>
  <si>
    <t>pushpin 100s</t>
  </si>
  <si>
    <t>stick note F04</t>
  </si>
  <si>
    <t>Ink-black (EpsonL120</t>
  </si>
  <si>
    <t>Ink-yellow(EpsonL120)</t>
  </si>
  <si>
    <t>Ink-Cyan(EpsonL120)</t>
  </si>
  <si>
    <t>Ink-magenta(EpsonL120)</t>
  </si>
  <si>
    <t>*FUEL</t>
  </si>
  <si>
    <t>ltr.</t>
  </si>
  <si>
    <t>MOOE</t>
  </si>
  <si>
    <t>*ADVERTISING EXPENSES</t>
  </si>
  <si>
    <t>Lumpsum Services for Airing Information</t>
  </si>
  <si>
    <t>10, 000.00</t>
  </si>
  <si>
    <t>FM station</t>
  </si>
  <si>
    <t>Dissemination</t>
  </si>
  <si>
    <t>AM station</t>
  </si>
  <si>
    <t>Office table beech color 120x60 cm</t>
  </si>
  <si>
    <t xml:space="preserve">rester drawer 3 side drawers with metal </t>
  </si>
  <si>
    <t>central lock</t>
  </si>
  <si>
    <t>Office Chair with head rest mesh</t>
  </si>
  <si>
    <t>Office Chair with head rest chrone base</t>
  </si>
  <si>
    <t xml:space="preserve">Office wooden cabinet single drawer </t>
  </si>
  <si>
    <t>*OFFICE SUPPLIES</t>
  </si>
  <si>
    <t>Acrylic Plaque 11x7.4</t>
  </si>
  <si>
    <t>Photo Calendar</t>
  </si>
  <si>
    <t>Tarpaulin 3x6</t>
  </si>
  <si>
    <t xml:space="preserve">Gasoline </t>
  </si>
  <si>
    <r>
      <t xml:space="preserve">Department/ Office:</t>
    </r>
    <r>
      <rPr>
        <rFont val="Calibri"/>
        <b val="true"/>
        <i val="false"/>
        <strike val="false"/>
        <color rgb="FF000000"/>
        <sz val="10"/>
        <u val="none"/>
      </rPr>
      <t xml:space="preserve"> CITY PAROLE AND PROBATION OFFICE</t>
    </r>
  </si>
  <si>
    <t>Computer Ink (black, no. 704)</t>
  </si>
  <si>
    <t>Computer Ink (tri-color, no. 704)</t>
  </si>
  <si>
    <t>Epson T6641 Ink (black, refill, 70 mL)</t>
  </si>
  <si>
    <t>Epson T6642 Ink (cyan, refill, 70 mL)</t>
  </si>
  <si>
    <t>Epson T6643 Ink (magenta, refill, 70 mL)</t>
  </si>
  <si>
    <t>Epson T6644 Ink (yellow, refill, 70 mL)</t>
  </si>
  <si>
    <t>Canon GI-790 (black, refill, 135mL)</t>
  </si>
  <si>
    <t>Canon GI-790 (cyan, refill, 70mL)</t>
  </si>
  <si>
    <t>Canon GI-790 (magenta, refill, 70mL)</t>
  </si>
  <si>
    <t>Canon GI-790 (yellow, refill, 70mL)</t>
  </si>
  <si>
    <t>Bond Paper (multi-copy, long)</t>
  </si>
  <si>
    <t>Bond Paper (multi-copy, A4)</t>
  </si>
  <si>
    <t>Folder (white, long, non-expandable)</t>
  </si>
  <si>
    <t>Sign Pen (black, 0.5, my gel)</t>
  </si>
  <si>
    <t>Sign Pen (black, refill ink, 0.5, my gel)</t>
  </si>
  <si>
    <t>Correction Tape (B&amp;E, 8m x 5mm)</t>
  </si>
  <si>
    <t>Dishwashing Liquid (Joy, 790 mL)</t>
  </si>
  <si>
    <t>Manila Paper</t>
  </si>
  <si>
    <t>sheets</t>
  </si>
  <si>
    <t>Mailing Envelope (ordinary, long)</t>
  </si>
  <si>
    <t>Envelope (brown, long)</t>
  </si>
  <si>
    <t>Log Book (300 leaves)</t>
  </si>
  <si>
    <t>Index Card (5x8 inch, white, box of 100's)</t>
  </si>
  <si>
    <t>Staple Wire (no. 35, copper)</t>
  </si>
  <si>
    <t>Ballpen (black &amp; blue, flexstick, 0.5, box of 50's)</t>
  </si>
  <si>
    <t>Fastener (plastic, 70mm, box of 50's)</t>
  </si>
  <si>
    <t>A6 Ruled Hardback Notebook</t>
  </si>
  <si>
    <t>Photo Paper (A4, 230gsm, high glossy)</t>
  </si>
  <si>
    <t>Sticker Paper H-Gloss 10s</t>
  </si>
  <si>
    <t>Linen Paper (letter, Canon)</t>
  </si>
  <si>
    <t>Certificate Holder (letter, adventurer)</t>
  </si>
  <si>
    <t>Garbage Bag (meduim, black, 100's)</t>
  </si>
  <si>
    <t>Face Mask (disposable, 3 ply)</t>
  </si>
  <si>
    <t>Liquid Bleach (3785 mL, Xonrox, lemon)</t>
  </si>
  <si>
    <t>gal.</t>
  </si>
  <si>
    <t>Alcohol (ethyl, 500 mL)</t>
  </si>
  <si>
    <t>Toiler Paper (3 ply, 100% cotton)</t>
  </si>
  <si>
    <t>Air Freshener (250 mL)</t>
  </si>
  <si>
    <t>Seminar and Training</t>
  </si>
  <si>
    <t>Meals &amp; Snacks (re: Seminar on GAD)</t>
  </si>
  <si>
    <t>Meals &amp; Snacks (re: 5 days TC Live-out Training for clients)</t>
  </si>
  <si>
    <t>Meals &amp; Snacks (re: Livelihood Seminar/ VAWC</t>
  </si>
  <si>
    <t>Meals &amp; Snacks (re: NACOCOW Celebration)</t>
  </si>
  <si>
    <t>Lunch (re: Christmas Party for Clients)</t>
  </si>
  <si>
    <t>Summary by Office</t>
  </si>
  <si>
    <t>Department</t>
  </si>
  <si>
    <t>Head of Department/Office</t>
  </si>
  <si>
    <t>City Accounting Office</t>
  </si>
  <si>
    <t>Emmadel V. Lisondra, CPA</t>
  </si>
  <si>
    <t>City Budget Office</t>
  </si>
  <si>
    <t>Atty. Jeffrey P. Galido</t>
  </si>
  <si>
    <t xml:space="preserve">               </t>
  </si>
  <si>
    <t>City Health Office</t>
  </si>
  <si>
    <t>Benjielita P. Notada MD</t>
  </si>
  <si>
    <t>City Planning &amp; Dev't Office</t>
  </si>
  <si>
    <t>Dominador Gualberto II</t>
  </si>
  <si>
    <t>CMO-BPLO</t>
  </si>
  <si>
    <t>SP Secretary &amp; Staff</t>
  </si>
  <si>
    <t>Edna B. Siega</t>
  </si>
  <si>
    <t>City Treasurer's Office</t>
  </si>
  <si>
    <t>Nelson S. Alcala</t>
  </si>
  <si>
    <t>City Integrated Land Transport Terminal Office</t>
  </si>
  <si>
    <t>City Parole &amp; Probation Office</t>
  </si>
  <si>
    <t>Cenen B. Alaba-Castellano</t>
  </si>
  <si>
    <t>Bureau of Fire Protection</t>
  </si>
  <si>
    <t>F/Insp Abel A. Dubduban</t>
  </si>
  <si>
    <t>SP - GELI</t>
  </si>
  <si>
    <t>Emilio Joshua S. Geli</t>
  </si>
  <si>
    <t>City DAR</t>
  </si>
  <si>
    <t>Lina S. Alvarez</t>
  </si>
  <si>
    <t>CMO-MICO</t>
  </si>
  <si>
    <t>Grace C. Sasis</t>
  </si>
  <si>
    <t>City Veterinary Office</t>
  </si>
  <si>
    <t>Alan F. Quines, D.V.M.</t>
  </si>
  <si>
    <t>City Engineering Office</t>
  </si>
  <si>
    <t>Elmario A. Pejan</t>
  </si>
  <si>
    <t>City Genral Services Office</t>
  </si>
  <si>
    <t>Dionisio N. Boquid</t>
  </si>
  <si>
    <t>CMO-LTPC</t>
  </si>
  <si>
    <t>Roselyn Armida B. Merlin</t>
  </si>
  <si>
    <t>City ENRO</t>
  </si>
  <si>
    <t>Raul P. Tarpin</t>
  </si>
  <si>
    <t>City Slaugthterhouse</t>
  </si>
  <si>
    <t>Tricycle &amp; Trisikad Franchising Office</t>
  </si>
  <si>
    <t>Irenia M. Paronia</t>
  </si>
  <si>
    <t>Department of Education</t>
  </si>
  <si>
    <t>Karen L. Galanida, CESO IV</t>
  </si>
  <si>
    <t>City Social Welfare &amp; Dev't. Office</t>
  </si>
  <si>
    <t>LENIE S. LIRAY, RSW,J.D</t>
  </si>
  <si>
    <t>CMO-ERS</t>
  </si>
  <si>
    <t>Benjielita p. Notada MD</t>
  </si>
  <si>
    <t>CIDG SND PFU</t>
  </si>
  <si>
    <t>PLTCOL Gilbert T. Papa</t>
  </si>
  <si>
    <t>HIGHWAY PATROL GROUP</t>
  </si>
  <si>
    <t>PEMS Rey J Gesta</t>
  </si>
  <si>
    <t>CITY LEGAL OFFICE</t>
  </si>
  <si>
    <t>Atty. Cristina Pariñas</t>
  </si>
  <si>
    <t>SP- YUIPCO</t>
  </si>
  <si>
    <t>JOSEPH JOEY S. YUIPCO</t>
  </si>
  <si>
    <t>City Tourism Office</t>
  </si>
  <si>
    <t>Vaya Angelica L. Burdas (OIC)</t>
  </si>
  <si>
    <t>DILG</t>
  </si>
  <si>
    <t>Jimylen H. Ballicud</t>
  </si>
  <si>
    <t>City Vice Mayor's Office</t>
  </si>
  <si>
    <t>Alfonso S. Casurra</t>
  </si>
  <si>
    <t>SP -ALDONZA</t>
  </si>
  <si>
    <t>Joenil Aldonza</t>
  </si>
  <si>
    <t>SP-NAGAS</t>
  </si>
  <si>
    <t>SEBASTIAN RIC A. NAGAS</t>
  </si>
  <si>
    <t>CMO-BAC</t>
  </si>
  <si>
    <t>City Agriculture</t>
  </si>
  <si>
    <t>Evaristo C. Cotiangco</t>
  </si>
  <si>
    <t>City Traffic Management Office</t>
  </si>
  <si>
    <t>PCPT Robert M. Paredes, PNP</t>
  </si>
</sst>
</file>

<file path=xl/styles.xml><?xml version="1.0" encoding="utf-8"?>
<styleSheet xmlns="http://schemas.openxmlformats.org/spreadsheetml/2006/main" xml:space="preserve">
  <numFmts count="9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0_);_(* \(#,##0.00\);_(* &quot;-&quot;??_);_(@_)"/>
    <numFmt numFmtId="168" formatCode="\P_-* #,##0.00_-;\-* #,##0.00_-;_-* &quot;-&quot;??_-;_-@_-"/>
    <numFmt numFmtId="169" formatCode="#,##0.00;[Red]#,##0.00"/>
    <numFmt numFmtId="170" formatCode="_(* #,##0.0000_);_(* \(#,##0.0000\);_(* &quot;-&quot;??_);_(@_)"/>
    <numFmt numFmtId="171" formatCode="0.000"/>
    <numFmt numFmtId="172" formatCode="#,000.00"/>
  </numFmts>
  <fonts count="61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171717"/>
      <name val="Calibri"/>
    </font>
    <font>
      <b val="1"/>
      <i val="0"/>
      <strike val="0"/>
      <u val="single"/>
      <sz val="11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1"/>
      <color rgb="FF525252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FF0000"/>
      <name val="Calibri"/>
    </font>
    <font>
      <b val="0"/>
      <i val="1"/>
      <strike val="0"/>
      <u val="none"/>
      <sz val="10"/>
      <color rgb="FF000000"/>
      <name val="Calibri"/>
    </font>
    <font>
      <b val="0"/>
      <i val="1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Adobe Caslon Pro"/>
    </font>
    <font>
      <b val="1"/>
      <i val="0"/>
      <strike val="0"/>
      <u val="none"/>
      <sz val="9"/>
      <color rgb="FF000000"/>
      <name val="Adobe Caslon Pro"/>
    </font>
    <font>
      <b val="0"/>
      <i val="0"/>
      <strike val="0"/>
      <u val="none"/>
      <sz val="9"/>
      <color rgb="FF000000"/>
      <name val="Adobe Caslon Pro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Batang"/>
    </font>
    <font>
      <b val="0"/>
      <i val="0"/>
      <strike val="0"/>
      <u val="none"/>
      <sz val="9"/>
      <color rgb="FF000000"/>
      <name val="Baskerville Old Face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9"/>
      <color rgb="FFFF0000"/>
      <name val="Arial Narrow"/>
    </font>
    <font>
      <b val="0"/>
      <i val="0"/>
      <strike val="0"/>
      <u val="none"/>
      <sz val="9"/>
      <color rgb="FF000000"/>
      <name val="Arial Narrow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9"/>
      <color rgb="FFFF0000"/>
      <name val="Calibri"/>
    </font>
    <font>
      <b val="0"/>
      <i val="0"/>
      <strike val="0"/>
      <u val="none"/>
      <sz val="8"/>
      <color rgb="FFFFFFFF"/>
      <name val="Calibri"/>
    </font>
    <font>
      <b val="0"/>
      <i val="0"/>
      <strike val="0"/>
      <u val="none"/>
      <sz val="11"/>
      <color rgb="FFFFFFFF"/>
      <name val="Calibri"/>
    </font>
    <font>
      <b val="0"/>
      <i val="0"/>
      <strike val="0"/>
      <u val="none"/>
      <sz val="10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  <font>
      <b val="1"/>
      <i val="0"/>
      <strike val="0"/>
      <u val="none"/>
      <sz val="8"/>
      <color rgb="FFFFFFFF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8"/>
      <color rgb="FFFF0000"/>
      <name val="Calibri"/>
    </font>
    <font>
      <b val="1"/>
      <i val="0"/>
      <strike val="0"/>
      <u val="none"/>
      <sz val="7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ahoma"/>
    </font>
    <font>
      <b val="0"/>
      <i val="0"/>
      <strike val="0"/>
      <u val="none"/>
      <sz val="12"/>
      <color rgb="FF000000"/>
      <name val="Tahoma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 "/>
    </font>
    <font>
      <b val="1"/>
      <i val="0"/>
      <strike val="0"/>
      <u val="none"/>
      <sz val="11"/>
      <color rgb="FF000000"/>
      <name val="Times New Roman"/>
    </font>
    <font>
      <b val="0"/>
      <i val="1"/>
      <strike val="0"/>
      <u val="none"/>
      <sz val="8"/>
      <color rgb="FF000000"/>
      <name val="Times New Roman"/>
    </font>
    <font>
      <b val="0"/>
      <i val="1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7"/>
      <color rgb="FFFF0000"/>
      <name val="Calibri"/>
    </font>
  </fonts>
  <fills count="2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CC2E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7F7F7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E598"/>
        <bgColor rgb="FFFFFFFF"/>
      </patternFill>
    </fill>
    <fill>
      <patternFill patternType="solid">
        <fgColor rgb="FFA9CD90"/>
        <bgColor rgb="FFFFFFFF"/>
      </patternFill>
    </fill>
    <fill>
      <patternFill patternType="solid">
        <fgColor rgb="FFECECE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7CAAC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44749F"/>
        <bgColor rgb="FFFFFFFF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</borders>
  <cellStyleXfs count="1">
    <xf numFmtId="0" fontId="0" fillId="0" borderId="0"/>
  </cellStyleXfs>
  <cellXfs count="145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164" fillId="3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4" fillId="2" borderId="1" applyFont="1" applyNumberFormat="1" applyFill="0" applyBorder="1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true" shrinkToFit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1" numFmtId="0" fillId="3" borderId="3" applyFont="1" applyNumberFormat="0" applyFill="1" applyBorder="1" applyAlignment="1">
      <alignment horizontal="center" vertical="bottom" textRotation="0" wrapText="false" shrinkToFit="false"/>
    </xf>
    <xf xfId="0" fontId="1" numFmtId="0" fillId="3" borderId="4" applyFont="1" applyNumberFormat="0" applyFill="1" applyBorder="1" applyAlignment="1">
      <alignment horizontal="center" vertical="bottom" textRotation="0" wrapText="false" shrinkToFit="false"/>
    </xf>
    <xf xfId="0" fontId="8" numFmtId="0" fillId="2" borderId="5" applyFont="1" applyNumberFormat="0" applyFill="0" applyBorder="1" applyAlignment="1">
      <alignment horizontal="general" vertical="top" textRotation="0" wrapText="false" shrinkToFit="false"/>
    </xf>
    <xf xfId="0" fontId="9" numFmtId="0" fillId="2" borderId="6" applyFont="1" applyNumberFormat="0" applyFill="0" applyBorder="1" applyAlignment="1">
      <alignment horizontal="general" vertical="top" textRotation="0" wrapText="false" shrinkToFit="false"/>
    </xf>
    <xf xfId="0" fontId="9" numFmtId="0" fillId="2" borderId="6" applyFont="1" applyNumberFormat="0" applyFill="0" applyBorder="1" applyAlignment="1">
      <alignment horizontal="center" vertical="top" textRotation="0" wrapText="false" shrinkToFit="false"/>
    </xf>
    <xf xfId="0" fontId="0" numFmtId="0" fillId="2" borderId="6" applyFont="0" applyNumberFormat="0" applyFill="0" applyBorder="1" applyAlignment="1">
      <alignment horizontal="general" vertical="top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0">
      <alignment horizontal="general" vertical="bottom" textRotation="0" wrapText="false" shrinkToFit="false"/>
    </xf>
    <xf xfId="0" fontId="10" numFmtId="0" fillId="4" borderId="2" applyFont="1" applyNumberFormat="0" applyFill="1" applyBorder="1" applyAlignment="0">
      <alignment horizontal="general" vertical="bottom" textRotation="0" wrapText="false" shrinkToFit="false"/>
    </xf>
    <xf xfId="0" fontId="10" numFmtId="0" fillId="4" borderId="0" applyFont="1" applyNumberFormat="0" applyFill="1" applyBorder="0" applyAlignment="0">
      <alignment horizontal="general" vertical="bottom" textRotation="0" wrapText="false" shrinkToFit="false"/>
    </xf>
    <xf xfId="0" fontId="10" numFmtId="0" fillId="4" borderId="8" applyFont="1" applyNumberFormat="0" applyFill="1" applyBorder="1" applyAlignment="0">
      <alignment horizontal="general" vertical="bottom" textRotation="0" wrapText="false" shrinkToFit="false"/>
    </xf>
    <xf xfId="0" fontId="7" numFmtId="0" fillId="3" borderId="0" applyFont="1" applyNumberFormat="0" applyFill="1" applyBorder="0" applyAlignment="1">
      <alignment horizontal="center" vertical="bottom" textRotation="0" wrapText="false" shrinkToFit="false"/>
    </xf>
    <xf xfId="0" fontId="11" numFmtId="0" fillId="4" borderId="2" applyFont="1" applyNumberFormat="0" applyFill="1" applyBorder="1" applyAlignment="1">
      <alignment horizontal="general" vertical="center" textRotation="0" wrapText="false" shrinkToFit="false"/>
    </xf>
    <xf xfId="0" fontId="11" numFmtId="0" fillId="4" borderId="0" applyFont="1" applyNumberFormat="0" applyFill="1" applyBorder="0" applyAlignment="1">
      <alignment horizontal="general" vertical="center" textRotation="0" wrapText="false" shrinkToFit="false"/>
    </xf>
    <xf xfId="0" fontId="6" numFmtId="0" fillId="5" borderId="0" applyFont="1" applyNumberFormat="0" applyFill="1" applyBorder="0" applyAlignment="1">
      <alignment horizontal="center" vertical="center" textRotation="0" wrapText="false" shrinkToFit="false"/>
    </xf>
    <xf xfId="0" fontId="11" numFmtId="0" fillId="4" borderId="8" applyFont="1" applyNumberFormat="0" applyFill="1" applyBorder="1" applyAlignment="1">
      <alignment horizontal="general" vertical="center" textRotation="0" wrapText="false" shrinkToFit="false"/>
    </xf>
    <xf xfId="0" fontId="12" numFmtId="0" fillId="4" borderId="9" applyFont="1" applyNumberFormat="0" applyFill="1" applyBorder="1" applyAlignment="0">
      <alignment horizontal="general" vertical="bottom" textRotation="0" wrapText="false" shrinkToFit="false"/>
    </xf>
    <xf xfId="0" fontId="12" numFmtId="0" fillId="4" borderId="10" applyFont="1" applyNumberFormat="0" applyFill="1" applyBorder="1" applyAlignment="0">
      <alignment horizontal="general" vertical="bottom" textRotation="0" wrapText="false" shrinkToFit="false"/>
    </xf>
    <xf xfId="0" fontId="1" numFmtId="0" fillId="4" borderId="10" applyFont="1" applyNumberFormat="0" applyFill="1" applyBorder="1" applyAlignment="0">
      <alignment horizontal="general" vertical="bottom" textRotation="0" wrapText="false" shrinkToFit="false"/>
    </xf>
    <xf xfId="0" fontId="1" numFmtId="0" fillId="4" borderId="11" applyFont="1" applyNumberFormat="0" applyFill="1" applyBorder="1" applyAlignment="0">
      <alignment horizontal="general" vertical="bottom" textRotation="0" wrapText="false" shrinkToFit="false"/>
    </xf>
    <xf xfId="0" fontId="12" numFmtId="0" fillId="6" borderId="1" applyFont="1" applyNumberFormat="0" applyFill="1" applyBorder="1" applyAlignment="1">
      <alignment horizontal="left" vertical="center" textRotation="0" wrapText="false" shrinkToFit="false"/>
    </xf>
    <xf xfId="0" fontId="12" numFmtId="0" fillId="6" borderId="1" applyFont="1" applyNumberFormat="0" applyFill="1" applyBorder="1" applyAlignment="1">
      <alignment horizontal="center" vertical="bottom" textRotation="0" wrapText="false" shrinkToFit="false"/>
    </xf>
    <xf xfId="0" fontId="13" numFmtId="0" fillId="6" borderId="1" applyFont="1" applyNumberFormat="0" applyFill="1" applyBorder="1" applyAlignment="1">
      <alignment horizontal="left" vertical="bottom" textRotation="0" wrapText="false" shrinkToFit="false"/>
    </xf>
    <xf xfId="0" fontId="12" numFmtId="0" fillId="7" borderId="1" applyFont="1" applyNumberFormat="0" applyFill="1" applyBorder="1" applyAlignment="1">
      <alignment horizontal="left" vertical="bottom" textRotation="0" wrapText="false" shrinkToFit="false"/>
    </xf>
    <xf xfId="0" fontId="12" numFmtId="0" fillId="6" borderId="1" applyFont="1" applyNumberFormat="0" applyFill="1" applyBorder="1" applyAlignment="1">
      <alignment horizontal="center" vertical="bottom" textRotation="0" wrapText="false" shrinkToFit="false"/>
    </xf>
    <xf xfId="0" fontId="12" numFmtId="0" fillId="6" borderId="1" applyFont="1" applyNumberFormat="0" applyFill="1" applyBorder="1" applyAlignment="1">
      <alignment horizontal="left" vertical="bottom" textRotation="0" wrapText="false" shrinkToFit="false"/>
    </xf>
    <xf xfId="0" fontId="12" numFmtId="0" fillId="6" borderId="1" applyFont="1" applyNumberFormat="0" applyFill="1" applyBorder="1" applyAlignment="1">
      <alignment horizontal="center" vertical="center" textRotation="0" wrapText="false" shrinkToFit="false"/>
    </xf>
    <xf xfId="0" fontId="12" numFmtId="0" fillId="6" borderId="5" applyFont="1" applyNumberFormat="0" applyFill="1" applyBorder="1" applyAlignment="1">
      <alignment horizontal="center" vertical="center" textRotation="0" wrapText="false" shrinkToFit="false"/>
    </xf>
    <xf xfId="0" fontId="12" numFmtId="0" fillId="6" borderId="7" applyFont="1" applyNumberFormat="0" applyFill="1" applyBorder="1" applyAlignment="1">
      <alignment horizontal="center" vertical="center" textRotation="0" wrapText="false" shrinkToFit="false"/>
    </xf>
    <xf xfId="0" fontId="12" numFmtId="0" fillId="6" borderId="9" applyFont="1" applyNumberFormat="0" applyFill="1" applyBorder="1" applyAlignment="1">
      <alignment horizontal="center" vertical="center" textRotation="0" wrapText="false" shrinkToFit="false"/>
    </xf>
    <xf xfId="0" fontId="12" numFmtId="0" fillId="6" borderId="11" applyFont="1" applyNumberFormat="0" applyFill="1" applyBorder="1" applyAlignment="1">
      <alignment horizontal="center" vertical="center" textRotation="0" wrapText="false" shrinkToFit="false"/>
    </xf>
    <xf xfId="0" fontId="12" numFmtId="0" fillId="8" borderId="1" applyFont="1" applyNumberFormat="0" applyFill="1" applyBorder="1" applyAlignment="1">
      <alignment horizontal="center" vertical="center" textRotation="0" wrapText="false" shrinkToFit="false"/>
    </xf>
    <xf xfId="0" fontId="12" numFmtId="0" fillId="9" borderId="1" applyFont="1" applyNumberFormat="0" applyFill="1" applyBorder="1" applyAlignment="1">
      <alignment horizontal="center" vertical="center" textRotation="0" wrapText="false" shrinkToFit="false"/>
    </xf>
    <xf xfId="0" fontId="12" numFmtId="0" fillId="10" borderId="1" applyFont="1" applyNumberFormat="0" applyFill="1" applyBorder="1" applyAlignment="1">
      <alignment horizontal="center" vertical="bottom" textRotation="0" wrapText="false" shrinkToFit="false"/>
    </xf>
    <xf xfId="0" fontId="12" numFmtId="0" fillId="11" borderId="1" applyFont="1" applyNumberFormat="0" applyFill="1" applyBorder="1" applyAlignment="1">
      <alignment horizontal="center" vertical="bottom" textRotation="0" wrapText="false" shrinkToFit="false"/>
    </xf>
    <xf xfId="0" fontId="12" numFmtId="0" fillId="6" borderId="1" applyFont="1" applyNumberFormat="0" applyFill="1" applyBorder="1" applyAlignment="1">
      <alignment horizontal="center" vertical="top" textRotation="0" wrapText="false" shrinkToFit="false"/>
    </xf>
    <xf xfId="0" fontId="12" numFmtId="0" fillId="6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bottom" textRotation="0" wrapText="false" shrinkToFit="false"/>
    </xf>
    <xf xfId="0" fontId="8" numFmtId="0" fillId="2" borderId="3" applyFont="1" applyNumberFormat="0" applyFill="0" applyBorder="1" applyAlignment="1">
      <alignment horizontal="left" vertical="center" textRotation="0" wrapText="true" shrinkToFit="false"/>
    </xf>
    <xf xfId="0" fontId="0" numFmtId="164" fillId="2" borderId="1" applyFont="0" applyNumberFormat="1" applyFill="0" applyBorder="1" applyAlignment="1">
      <alignment horizontal="center" vertical="center" textRotation="0" wrapText="true" shrinkToFit="false"/>
    </xf>
    <xf xfId="0" fontId="0" numFmtId="0" fillId="2" borderId="4" applyFont="0" applyNumberFormat="0" applyFill="0" applyBorder="1" applyAlignment="1">
      <alignment horizontal="center" vertical="center" textRotation="0" wrapText="true" shrinkToFit="false"/>
    </xf>
    <xf xfId="0" fontId="14" numFmtId="0" fillId="2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8" numFmtId="0" fillId="2" borderId="3" applyFont="1" applyNumberFormat="0" applyFill="0" applyBorder="1" applyAlignment="1">
      <alignment horizontal="general" vertical="top" textRotation="0" wrapText="true" shrinkToFit="false"/>
    </xf>
    <xf xfId="0" fontId="0" numFmtId="164" fillId="2" borderId="1" applyFont="0" applyNumberFormat="1" applyFill="0" applyBorder="1" applyAlignment="1">
      <alignment horizontal="center" vertical="bottom" textRotation="0" wrapText="true" shrinkToFit="false"/>
    </xf>
    <xf xfId="0" fontId="14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1" fillId="2" borderId="1" applyFont="0" applyNumberFormat="1" applyFill="0" applyBorder="1" applyAlignment="1">
      <alignment horizontal="center" vertical="bottom" textRotation="0" wrapText="false" shrinkToFit="false"/>
    </xf>
    <xf xfId="0" fontId="0" numFmtId="1" fillId="2" borderId="1" applyFont="0" applyNumberFormat="1" applyFill="0" applyBorder="1" applyAlignment="1">
      <alignment horizontal="center" vertical="top" textRotation="0" wrapText="false" shrinkToFit="false"/>
    </xf>
    <xf xfId="0" fontId="8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8" numFmtId="0" fillId="2" borderId="3" applyFont="1" applyNumberFormat="0" applyFill="0" applyBorder="1" applyAlignment="0">
      <alignment horizontal="general" vertical="bottom" textRotation="0" wrapText="false" shrinkToFit="false"/>
    </xf>
    <xf xfId="0" fontId="8" numFmtId="0" fillId="2" borderId="3" applyFont="1" applyNumberFormat="0" applyFill="0" applyBorder="1" applyAlignment="0">
      <alignment horizontal="general" vertical="bottom" textRotation="0" wrapText="false" shrinkToFit="false"/>
    </xf>
    <xf xfId="0" fontId="12" numFmtId="0" fillId="2" borderId="3" applyFont="1" applyNumberFormat="0" applyFill="0" applyBorder="1" applyAlignment="0">
      <alignment horizontal="general" vertical="bottom" textRotation="0" wrapText="false" shrinkToFit="false"/>
    </xf>
    <xf xfId="0" fontId="8" numFmtId="0" fillId="2" borderId="3" applyFont="1" applyNumberFormat="0" applyFill="0" applyBorder="1" applyAlignment="1">
      <alignment horizontal="left" vertical="bottom" textRotation="0" wrapText="false" shrinkToFit="false"/>
    </xf>
    <xf xfId="0" fontId="8" numFmtId="0" fillId="2" borderId="3" applyFont="1" applyNumberFormat="0" applyFill="0" applyBorder="1" applyAlignment="1">
      <alignment horizontal="general" vertical="center" textRotation="0" wrapText="true" shrinkToFit="false"/>
    </xf>
    <xf xfId="0" fontId="8" numFmtId="0" fillId="2" borderId="9" applyFont="1" applyNumberFormat="0" applyFill="0" applyBorder="1" applyAlignment="1">
      <alignment horizontal="general" vertical="center" textRotation="0" wrapText="true" shrinkToFit="false"/>
    </xf>
    <xf xfId="0" fontId="1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true" shrinkToFit="false"/>
    </xf>
    <xf xfId="0" fontId="8" numFmtId="0" fillId="2" borderId="5" applyFont="1" applyNumberFormat="0" applyFill="0" applyBorder="1" applyAlignment="1">
      <alignment horizontal="left" vertical="center" textRotation="0" wrapText="true" shrinkToFit="false"/>
    </xf>
    <xf xfId="0" fontId="14" numFmtId="0" fillId="2" borderId="13" applyFont="1" applyNumberFormat="0" applyFill="0" applyBorder="1" applyAlignment="1">
      <alignment horizontal="center" vertical="bottom" textRotation="0" wrapText="false" shrinkToFit="false"/>
    </xf>
    <xf xfId="0" fontId="8" numFmtId="0" fillId="2" borderId="9" applyFont="1" applyNumberFormat="0" applyFill="0" applyBorder="1" applyAlignment="1">
      <alignment horizontal="general" vertical="top" textRotation="0" wrapText="true" shrinkToFit="false"/>
    </xf>
    <xf xfId="0" fontId="8" numFmtId="0" fillId="2" borderId="2" applyFont="1" applyNumberFormat="0" applyFill="0" applyBorder="1" applyAlignment="1">
      <alignment horizontal="general" vertical="top" textRotation="0" wrapText="true" shrinkToFit="false"/>
    </xf>
    <xf xfId="0" fontId="14" numFmtId="0" fillId="2" borderId="14" applyFont="1" applyNumberFormat="0" applyFill="0" applyBorder="1" applyAlignment="1">
      <alignment horizontal="center" vertical="bottom" textRotation="0" wrapText="false" shrinkToFit="false"/>
    </xf>
    <xf xfId="0" fontId="8" numFmtId="0" fillId="2" borderId="9" applyFont="1" applyNumberFormat="0" applyFill="0" applyBorder="1" applyAlignment="0">
      <alignment horizontal="general" vertical="bottom" textRotation="0" wrapText="false" shrinkToFit="false"/>
    </xf>
    <xf xfId="0" fontId="15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164" fillId="2" borderId="1" applyFont="1" applyNumberFormat="1" applyFill="0" applyBorder="1" applyAlignment="1">
      <alignment horizontal="center" vertical="center" textRotation="0" wrapText="true" shrinkToFit="false"/>
    </xf>
    <xf xfId="0" fontId="8" numFmtId="164" fillId="2" borderId="1" applyFont="1" applyNumberFormat="1" applyFill="0" applyBorder="1" applyAlignment="0">
      <alignment horizontal="general" vertical="bottom" textRotation="0" wrapText="false" shrinkToFit="false"/>
    </xf>
    <xf xfId="0" fontId="4" numFmtId="0" fillId="12" borderId="3" applyFont="1" applyNumberFormat="0" applyFill="1" applyBorder="1" applyAlignment="1">
      <alignment horizontal="center" vertical="center" textRotation="0" wrapText="false" shrinkToFit="false"/>
    </xf>
    <xf xfId="0" fontId="4" numFmtId="0" fillId="12" borderId="4" applyFont="1" applyNumberFormat="0" applyFill="1" applyBorder="1" applyAlignment="1">
      <alignment horizontal="center" vertical="center" textRotation="0" wrapText="false" shrinkToFit="false"/>
    </xf>
    <xf xfId="0" fontId="1" numFmtId="164" fillId="12" borderId="1" applyFont="1" applyNumberFormat="1" applyFill="1" applyBorder="1" applyAlignment="1">
      <alignment horizontal="center" vertical="bottom" textRotation="0" wrapText="false" shrinkToFit="false"/>
    </xf>
    <xf xfId="0" fontId="1" numFmtId="165" fillId="12" borderId="1" applyFont="1" applyNumberFormat="1" applyFill="1" applyBorder="1" applyAlignment="1">
      <alignment horizontal="general" vertical="top" textRotation="0" wrapText="false" shrinkToFit="false"/>
    </xf>
    <xf xfId="0" fontId="1" numFmtId="0" fillId="12" borderId="1" applyFont="1" applyNumberFormat="0" applyFill="1" applyBorder="1" applyAlignment="0">
      <alignment horizontal="general" vertical="bottom" textRotation="0" wrapText="false" shrinkToFit="false"/>
    </xf>
    <xf xfId="0" fontId="1" numFmtId="164" fillId="12" borderId="1" applyFont="1" applyNumberFormat="1" applyFill="1" applyBorder="1" applyAlignment="0">
      <alignment horizontal="general" vertical="bottom" textRotation="0" wrapText="false" shrinkToFit="false"/>
    </xf>
    <xf xfId="0" fontId="1" numFmtId="164" fillId="12" borderId="1" applyFont="1" applyNumberFormat="1" applyFill="1" applyBorder="1" applyAlignment="0">
      <alignment horizontal="general" vertical="bottom" textRotation="0" wrapText="false" shrinkToFit="false"/>
    </xf>
    <xf xfId="0" fontId="1" numFmtId="165" fillId="12" borderId="1" applyFont="1" applyNumberFormat="1" applyFill="1" applyBorder="1" applyAlignment="0">
      <alignment horizontal="general" vertical="bottom" textRotation="0" wrapText="false" shrinkToFit="false"/>
    </xf>
    <xf xfId="0" fontId="16" numFmtId="0" fillId="2" borderId="3" applyFont="1" applyNumberFormat="0" applyFill="0" applyBorder="1" applyAlignment="0">
      <alignment horizontal="general" vertical="bottom" textRotation="0" wrapText="false" shrinkToFit="false"/>
    </xf>
    <xf xfId="0" fontId="16" numFmtId="0" fillId="2" borderId="3" applyFont="1" applyNumberFormat="0" applyFill="0" applyBorder="1" applyAlignment="0">
      <alignment horizontal="general" vertical="bottom" textRotation="0" wrapText="false" shrinkToFit="false"/>
    </xf>
    <xf xfId="0" fontId="17" numFmtId="164" fillId="2" borderId="1" applyFont="1" applyNumberFormat="1" applyFill="0" applyBorder="1" applyAlignment="1">
      <alignment horizontal="center" vertical="center" textRotation="0" wrapText="false" shrinkToFit="false"/>
    </xf>
    <xf xfId="0" fontId="16" numFmtId="0" fillId="2" borderId="3" applyFont="1" applyNumberFormat="0" applyFill="0" applyBorder="1" applyAlignment="1">
      <alignment horizontal="left" vertical="bottom" textRotation="0" wrapText="false" shrinkToFit="false"/>
    </xf>
    <xf xfId="0" fontId="16" numFmtId="0" fillId="2" borderId="5" applyFont="1" applyNumberFormat="0" applyFill="0" applyBorder="1" applyAlignment="1">
      <alignment horizontal="left" vertical="bottom" textRotation="0" wrapText="false" shrinkToFit="false"/>
    </xf>
    <xf xfId="0" fontId="1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3" applyFont="1" applyNumberFormat="0" applyFill="0" applyBorder="1" applyAlignment="1">
      <alignment horizontal="left" vertical="center" textRotation="0" wrapText="true" shrinkToFit="false"/>
    </xf>
    <xf xfId="0" fontId="15" numFmtId="0" fillId="2" borderId="4" applyFont="1" applyNumberFormat="0" applyFill="0" applyBorder="1" applyAlignment="1">
      <alignment horizontal="center" vertical="center" textRotation="0" wrapText="true" shrinkToFit="false"/>
    </xf>
    <xf xfId="0" fontId="16" numFmtId="0" fillId="2" borderId="2" applyFont="1" applyNumberFormat="0" applyFill="0" applyBorder="1" applyAlignment="1">
      <alignment horizontal="general" vertical="top" textRotation="0" wrapText="true" shrinkToFit="false"/>
    </xf>
    <xf xfId="0" fontId="15" numFmtId="0" fillId="2" borderId="8" applyFont="1" applyNumberFormat="0" applyFill="0" applyBorder="1" applyAlignment="1">
      <alignment horizontal="center" vertical="center" textRotation="0" wrapText="true" shrinkToFit="false"/>
    </xf>
    <xf xfId="0" fontId="16" numFmtId="0" fillId="2" borderId="3" applyFont="1" applyNumberFormat="0" applyFill="0" applyBorder="1" applyAlignment="1">
      <alignment horizontal="general" vertical="top" textRotation="0" wrapText="true" shrinkToFit="false"/>
    </xf>
    <xf xfId="0" fontId="16" numFmtId="0" fillId="2" borderId="9" applyFont="1" applyNumberFormat="0" applyFill="0" applyBorder="1" applyAlignment="1">
      <alignment horizontal="general" vertical="top" textRotation="0" wrapText="true" shrinkToFit="false"/>
    </xf>
    <xf xfId="0" fontId="15" numFmtId="0" fillId="2" borderId="11" applyFont="1" applyNumberFormat="0" applyFill="0" applyBorder="1" applyAlignment="1">
      <alignment horizontal="center" vertical="bottom" textRotation="0" wrapText="false" shrinkToFit="false"/>
    </xf>
    <xf xfId="0" fontId="18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true" shrinkToFit="false"/>
    </xf>
    <xf xfId="0" fontId="15" numFmtId="0" fillId="2" borderId="15" applyFont="1" applyNumberFormat="0" applyFill="0" applyBorder="1" applyAlignment="1">
      <alignment horizontal="center" vertical="bottom" textRotation="0" wrapText="false" shrinkToFit="false"/>
    </xf>
    <xf xfId="0" fontId="19" numFmtId="164" fillId="2" borderId="1" applyFont="1" applyNumberFormat="1" applyFill="0" applyBorder="1" applyAlignment="1">
      <alignment horizontal="center" vertical="center" textRotation="0" wrapText="false" shrinkToFit="false"/>
    </xf>
    <xf xfId="0" fontId="16" numFmtId="0" fillId="2" borderId="9" applyFont="1" applyNumberFormat="0" applyFill="0" applyBorder="1" applyAlignment="1">
      <alignment horizontal="left" vertical="bottom" textRotation="0" wrapText="false" shrinkToFit="false"/>
    </xf>
    <xf xfId="0" fontId="15" numFmtId="0" fillId="2" borderId="0" applyFont="1" applyNumberFormat="0" applyFill="0" applyBorder="0" applyAlignment="1">
      <alignment horizontal="center" vertical="bottom" textRotation="0" wrapText="false" shrinkToFit="false"/>
    </xf>
    <xf xfId="0" fontId="15" numFmtId="0" fillId="2" borderId="15" applyFont="1" applyNumberFormat="0" applyFill="0" applyBorder="1" applyAlignment="1">
      <alignment horizontal="center" vertical="center" textRotation="0" wrapText="true" shrinkToFit="false"/>
    </xf>
    <xf xfId="0" fontId="4" numFmtId="0" fillId="4" borderId="0" applyFont="1" applyNumberFormat="0" applyFill="1" applyBorder="0" applyAlignment="1">
      <alignment horizontal="center" vertical="center" textRotation="0" wrapText="false" shrinkToFit="false"/>
    </xf>
    <xf xfId="0" fontId="1" numFmtId="164" fillId="4" borderId="0" applyFont="1" applyNumberFormat="1" applyFill="1" applyBorder="0" applyAlignment="1">
      <alignment horizontal="center" vertical="bottom" textRotation="0" wrapText="false" shrinkToFit="false"/>
    </xf>
    <xf xfId="0" fontId="1" numFmtId="165" fillId="4" borderId="0" applyFont="1" applyNumberFormat="1" applyFill="1" applyBorder="0" applyAlignment="1">
      <alignment horizontal="general" vertical="top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1" numFmtId="164" fillId="4" borderId="0" applyFont="1" applyNumberFormat="1" applyFill="1" applyBorder="0" applyAlignment="0">
      <alignment horizontal="general" vertical="bottom" textRotation="0" wrapText="false" shrinkToFit="false"/>
    </xf>
    <xf xfId="0" fontId="1" numFmtId="164" fillId="4" borderId="0" applyFont="1" applyNumberFormat="1" applyFill="1" applyBorder="0" applyAlignment="0">
      <alignment horizontal="general" vertical="bottom" textRotation="0" wrapText="false" shrinkToFit="false"/>
    </xf>
    <xf xfId="0" fontId="1" numFmtId="165" fillId="4" borderId="0" applyFont="1" applyNumberFormat="1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1" fillId="2" borderId="1" applyFont="0" applyNumberFormat="1" applyFill="0" applyBorder="1" applyAlignment="1">
      <alignment horizontal="center" vertical="bottom" textRotation="0" wrapText="false" shrinkToFit="false"/>
    </xf>
    <xf xfId="0" fontId="0" numFmtId="0" fillId="2" borderId="15" applyFont="0" applyNumberFormat="0" applyFill="0" applyBorder="1" applyAlignment="1">
      <alignment horizontal="center" vertical="bottom" textRotation="0" wrapText="false" shrinkToFit="false"/>
    </xf>
    <xf xfId="0" fontId="0" numFmtId="165" fillId="2" borderId="1" applyFont="0" applyNumberFormat="1" applyFill="0" applyBorder="1" applyAlignment="1">
      <alignment horizontal="center" vertical="bottom" textRotation="0" wrapText="true" shrinkToFit="false"/>
    </xf>
    <xf xfId="0" fontId="9" numFmtId="0" fillId="2" borderId="3" applyFont="1" applyNumberFormat="0" applyFill="0" applyBorder="1" applyAlignment="0">
      <alignment horizontal="general" vertical="bottom" textRotation="0" wrapText="false" shrinkToFit="false"/>
    </xf>
    <xf xfId="0" fontId="9" numFmtId="0" fillId="2" borderId="3" applyFont="1" applyNumberFormat="0" applyFill="0" applyBorder="1" applyAlignment="1">
      <alignment horizontal="left" vertical="bottom" textRotation="0" wrapText="false" shrinkToFit="false"/>
    </xf>
    <xf xfId="0" fontId="9" numFmtId="0" fillId="2" borderId="3" applyFont="1" applyNumberFormat="0" applyFill="0" applyBorder="1" applyAlignment="1">
      <alignment horizontal="left" vertical="center" textRotation="0" wrapText="true" shrinkToFit="false"/>
    </xf>
    <xf xfId="0" fontId="16" numFmtId="0" fillId="2" borderId="1" applyFont="1" applyNumberFormat="0" applyFill="0" applyBorder="1" applyAlignment="0">
      <alignment horizontal="general" vertical="bottom" textRotation="0" wrapText="false" shrinkToFit="false"/>
    </xf>
    <xf xfId="0" fontId="8" numFmtId="164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165" fillId="12" borderId="1" applyFont="1" applyNumberFormat="1" applyFill="1" applyBorder="1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1">
      <alignment horizontal="center" vertical="bottom" textRotation="0" wrapText="false" shrinkToFit="false"/>
    </xf>
    <xf xfId="0" fontId="8" numFmtId="166" fillId="2" borderId="1" applyFont="1" applyNumberFormat="1" applyFill="0" applyBorder="1" applyAlignment="1">
      <alignment horizontal="center" vertical="bottom" textRotation="0" wrapText="false" shrinkToFit="false"/>
    </xf>
    <xf xfId="0" fontId="8" numFmtId="167" fillId="2" borderId="1" applyFont="1" applyNumberFormat="1" applyFill="0" applyBorder="1" applyAlignment="1">
      <alignment horizontal="center" vertical="bottom" textRotation="0" wrapText="false" shrinkToFit="false"/>
    </xf>
    <xf xfId="0" fontId="8" numFmtId="166" fillId="2" borderId="1" applyFont="1" applyNumberFormat="1" applyFill="0" applyBorder="1" applyAlignment="1">
      <alignment horizontal="center" vertical="bottom" textRotation="0" wrapText="false" shrinkToFit="false"/>
    </xf>
    <xf xfId="0" fontId="8" numFmtId="0" fillId="4" borderId="6" applyFont="1" applyNumberFormat="0" applyFill="1" applyBorder="1" applyAlignment="1">
      <alignment horizontal="center" vertical="bottom" textRotation="0" wrapText="false" shrinkToFit="false"/>
    </xf>
    <xf xfId="0" fontId="16" numFmtId="0" fillId="2" borderId="6" applyFont="1" applyNumberFormat="0" applyFill="0" applyBorder="1" applyAlignment="0">
      <alignment horizontal="general" vertical="bottom" textRotation="0" wrapText="false" shrinkToFit="false"/>
    </xf>
    <xf xfId="0" fontId="8" numFmtId="164" fillId="2" borderId="6" applyFont="1" applyNumberFormat="1" applyFill="0" applyBorder="1" applyAlignment="1">
      <alignment horizontal="center" vertical="bottom" textRotation="0" wrapText="false" shrinkToFit="false"/>
    </xf>
    <xf xfId="0" fontId="8" numFmtId="0" fillId="2" borderId="6" applyFont="1" applyNumberFormat="0" applyFill="0" applyBorder="1" applyAlignment="1">
      <alignment horizontal="center" vertical="bottom" textRotation="0" wrapText="false" shrinkToFit="false"/>
    </xf>
    <xf xfId="0" fontId="8" numFmtId="167" fillId="2" borderId="6" applyFont="1" applyNumberFormat="1" applyFill="0" applyBorder="1" applyAlignment="1">
      <alignment horizontal="center" vertical="bottom" textRotation="0" wrapText="false" shrinkToFit="false"/>
    </xf>
    <xf xfId="0" fontId="8" numFmtId="0" fillId="4" borderId="6" applyFont="1" applyNumberFormat="0" applyFill="1" applyBorder="1" applyAlignment="0">
      <alignment horizontal="general" vertical="bottom" textRotation="0" wrapText="false" shrinkToFit="false"/>
    </xf>
    <xf xfId="0" fontId="8" numFmtId="0" fillId="4" borderId="12" applyFont="1" applyNumberFormat="0" applyFill="1" applyBorder="1" applyAlignment="1">
      <alignment horizontal="center" vertical="bottom" textRotation="0" wrapText="false" shrinkToFit="false"/>
    </xf>
    <xf xfId="0" fontId="16" numFmtId="0" fillId="2" borderId="12" applyFont="1" applyNumberFormat="0" applyFill="0" applyBorder="1" applyAlignment="0">
      <alignment horizontal="general" vertical="bottom" textRotation="0" wrapText="false" shrinkToFit="false"/>
    </xf>
    <xf xfId="0" fontId="8" numFmtId="164" fillId="2" borderId="12" applyFont="1" applyNumberFormat="1" applyFill="0" applyBorder="1" applyAlignment="1">
      <alignment horizontal="center" vertical="bottom" textRotation="0" wrapText="false" shrinkToFit="false"/>
    </xf>
    <xf xfId="0" fontId="8" numFmtId="0" fillId="2" borderId="12" applyFont="1" applyNumberFormat="0" applyFill="0" applyBorder="1" applyAlignment="1">
      <alignment horizontal="center" vertical="bottom" textRotation="0" wrapText="false" shrinkToFit="false"/>
    </xf>
    <xf xfId="0" fontId="8" numFmtId="167" fillId="2" borderId="12" applyFont="1" applyNumberFormat="1" applyFill="0" applyBorder="1" applyAlignment="1">
      <alignment horizontal="center" vertical="bottom" textRotation="0" wrapText="false" shrinkToFit="false"/>
    </xf>
    <xf xfId="0" fontId="8" numFmtId="0" fillId="4" borderId="12" applyFont="1" applyNumberFormat="0" applyFill="1" applyBorder="1" applyAlignment="0">
      <alignment horizontal="general" vertical="bottom" textRotation="0" wrapText="false" shrinkToFit="false"/>
    </xf>
    <xf xfId="0" fontId="16" numFmtId="0" fillId="2" borderId="1" applyFont="1" applyNumberFormat="0" applyFill="0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164" fillId="12" borderId="1" applyFont="1" applyNumberFormat="1" applyFill="1" applyBorder="1" applyAlignment="1">
      <alignment horizontal="center" vertical="bottom" textRotation="0" wrapText="false" shrinkToFit="false"/>
    </xf>
    <xf xfId="0" fontId="4" numFmtId="165" fillId="12" borderId="1" applyFont="1" applyNumberFormat="1" applyFill="1" applyBorder="1" applyAlignment="1">
      <alignment horizontal="center" vertical="top" textRotation="0" wrapText="false" shrinkToFit="false"/>
    </xf>
    <xf xfId="0" fontId="4" numFmtId="0" fillId="12" borderId="1" applyFont="1" applyNumberFormat="0" applyFill="1" applyBorder="1" applyAlignment="1">
      <alignment horizontal="center" vertical="bottom" textRotation="0" wrapText="false" shrinkToFit="false"/>
    </xf>
    <xf xfId="0" fontId="4" numFmtId="164" fillId="12" borderId="1" applyFont="1" applyNumberFormat="1" applyFill="1" applyBorder="1" applyAlignment="1">
      <alignment horizontal="center" vertical="bottom" textRotation="0" wrapText="false" shrinkToFit="false"/>
    </xf>
    <xf xfId="0" fontId="4" numFmtId="165" fillId="12" borderId="1" applyFont="1" applyNumberFormat="1" applyFill="1" applyBorder="1" applyAlignment="1">
      <alignment horizontal="center" vertical="bottom" textRotation="0" wrapText="false" shrinkToFit="false"/>
    </xf>
    <xf xfId="0" fontId="4" numFmtId="164" fillId="4" borderId="0" applyFont="1" applyNumberFormat="1" applyFill="1" applyBorder="0" applyAlignment="1">
      <alignment horizontal="center" vertical="bottom" textRotation="0" wrapText="false" shrinkToFit="false"/>
    </xf>
    <xf xfId="0" fontId="4" numFmtId="165" fillId="4" borderId="0" applyFont="1" applyNumberFormat="1" applyFill="1" applyBorder="0" applyAlignment="1">
      <alignment horizontal="center" vertical="top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4" numFmtId="164" fillId="4" borderId="0" applyFont="1" applyNumberFormat="1" applyFill="1" applyBorder="0" applyAlignment="1">
      <alignment horizontal="center" vertical="bottom" textRotation="0" wrapText="false" shrinkToFit="false"/>
    </xf>
    <xf xfId="0" fontId="4" numFmtId="165" fillId="4" borderId="0" applyFont="1" applyNumberFormat="1" applyFill="1" applyBorder="0" applyAlignment="1">
      <alignment horizontal="center" vertical="bottom" textRotation="0" wrapText="false" shrinkToFit="false"/>
    </xf>
    <xf xfId="0" fontId="8" numFmtId="164" fillId="2" borderId="1" applyFont="1" applyNumberFormat="1" applyFill="0" applyBorder="1" applyAlignment="1">
      <alignment horizontal="center" vertical="bottom" textRotation="0" wrapText="false" shrinkToFit="false"/>
    </xf>
    <xf xfId="0" fontId="12" numFmtId="164" fillId="12" borderId="1" applyFont="1" applyNumberFormat="1" applyFill="1" applyBorder="1" applyAlignment="1">
      <alignment horizontal="center" vertical="bottom" textRotation="0" wrapText="false" shrinkToFit="false"/>
    </xf>
    <xf xfId="0" fontId="6" numFmtId="165" fillId="12" borderId="1" applyFont="1" applyNumberFormat="1" applyFill="1" applyBorder="1" applyAlignment="1">
      <alignment horizontal="center" vertical="bottom" textRotation="0" wrapText="false" shrinkToFit="false"/>
    </xf>
    <xf xfId="0" fontId="12" numFmtId="165" fillId="12" borderId="1" applyFont="1" applyNumberFormat="1" applyFill="1" applyBorder="1" applyAlignment="1">
      <alignment horizontal="center" vertical="bottom" textRotation="0" wrapText="false" shrinkToFit="false"/>
    </xf>
    <xf xfId="0" fontId="12" numFmtId="164" fillId="12" borderId="1" applyFont="1" applyNumberFormat="1" applyFill="1" applyBorder="1" applyAlignment="1">
      <alignment horizontal="center" vertical="bottom" textRotation="0" wrapText="false" shrinkToFit="false"/>
    </xf>
    <xf xfId="0" fontId="7" numFmtId="0" fillId="5" borderId="3" applyFont="1" applyNumberFormat="0" applyFill="1" applyBorder="1" applyAlignment="1">
      <alignment horizontal="center" vertical="bottom" textRotation="0" wrapText="false" shrinkToFit="false"/>
    </xf>
    <xf xfId="0" fontId="7" numFmtId="0" fillId="5" borderId="4" applyFont="1" applyNumberFormat="0" applyFill="1" applyBorder="1" applyAlignment="1">
      <alignment horizontal="center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1" numFmtId="165" fillId="5" borderId="1" applyFont="1" applyNumberFormat="1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1" numFmtId="164" fillId="5" borderId="1" applyFont="1" applyNumberFormat="1" applyFill="1" applyBorder="1" applyAlignment="0">
      <alignment horizontal="general" vertical="bottom" textRotation="0" wrapText="false" shrinkToFit="false"/>
    </xf>
    <xf xfId="0" fontId="4" numFmtId="164" fillId="5" borderId="1" applyFont="1" applyNumberFormat="1" applyFill="1" applyBorder="1" applyAlignment="0">
      <alignment horizontal="general" vertical="bottom" textRotation="0" wrapText="false" shrinkToFit="false"/>
    </xf>
    <xf xfId="0" fontId="0" numFmtId="165" fillId="5" borderId="1" applyFont="0" applyNumberFormat="1" applyFill="1" applyBorder="1" applyAlignment="0">
      <alignment horizontal="general" vertical="bottom" textRotation="0" wrapText="false" shrinkToFit="false"/>
    </xf>
    <xf xfId="0" fontId="16" numFmtId="0" fillId="2" borderId="0" applyFont="1" applyNumberFormat="0" applyFill="0" applyBorder="0" applyAlignment="1">
      <alignment horizontal="general" vertical="top" textRotation="0" wrapText="false" shrinkToFit="false"/>
    </xf>
    <xf xfId="0" fontId="9" numFmtId="0" fillId="2" borderId="0" applyFont="1" applyNumberFormat="0" applyFill="0" applyBorder="0" applyAlignment="1">
      <alignment horizontal="general" vertical="top" textRotation="0" wrapText="false" shrinkToFit="false"/>
    </xf>
    <xf xfId="0" fontId="12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13" borderId="1" applyFont="1" applyNumberFormat="0" applyFill="1" applyBorder="1" applyAlignment="1">
      <alignment horizontal="left" vertical="bottom" textRotation="0" wrapText="false" shrinkToFit="false"/>
    </xf>
    <xf xfId="0" fontId="12" numFmtId="0" fillId="14" borderId="1" applyFont="1" applyNumberFormat="0" applyFill="1" applyBorder="1" applyAlignment="1">
      <alignment horizontal="center" vertical="center" textRotation="0" wrapText="false" shrinkToFit="false"/>
    </xf>
    <xf xfId="0" fontId="12" numFmtId="0" fillId="15" borderId="1" applyFont="1" applyNumberFormat="0" applyFill="1" applyBorder="1" applyAlignment="1">
      <alignment horizontal="center" vertical="bottom" textRotation="0" wrapText="false" shrinkToFit="false"/>
    </xf>
    <xf xfId="0" fontId="12" numFmtId="0" fillId="6" borderId="13" applyFont="1" applyNumberFormat="0" applyFill="1" applyBorder="1" applyAlignment="1">
      <alignment horizontal="center" vertical="center" textRotation="0" wrapText="false" shrinkToFit="false"/>
    </xf>
    <xf xfId="0" fontId="16" numFmtId="0" fillId="2" borderId="16" applyFont="1" applyNumberFormat="0" applyFill="0" applyBorder="1" applyAlignment="1">
      <alignment horizontal="center" vertical="center" textRotation="0" wrapText="false" shrinkToFit="false"/>
    </xf>
    <xf xfId="0" fontId="20" numFmtId="0" fillId="2" borderId="1" applyFont="1" applyNumberFormat="0" applyFill="0" applyBorder="1" applyAlignment="0">
      <alignment horizontal="general" vertical="bottom" textRotation="0" wrapText="false" shrinkToFit="false"/>
    </xf>
    <xf xfId="0" fontId="21" numFmtId="167" fillId="2" borderId="1" applyFont="1" applyNumberFormat="1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16" numFmtId="168" fillId="2" borderId="1" applyFont="1" applyNumberFormat="1" applyFill="0" applyBorder="1" applyAlignment="1">
      <alignment horizontal="center" vertical="center" textRotation="0" wrapText="true" shrinkToFit="false"/>
    </xf>
    <xf xfId="0" fontId="21" numFmtId="0" fillId="2" borderId="1" applyFont="1" applyNumberFormat="0" applyFill="0" applyBorder="1" applyAlignment="1">
      <alignment horizontal="center" vertical="bottom" textRotation="0" wrapText="false" shrinkToFit="false"/>
    </xf>
    <xf xfId="0" fontId="21" numFmtId="164" fillId="2" borderId="1" applyFont="1" applyNumberFormat="1" applyFill="0" applyBorder="1" applyAlignment="0">
      <alignment horizontal="general" vertical="bottom" textRotation="0" wrapText="false" shrinkToFit="false"/>
    </xf>
    <xf xfId="0" fontId="22" numFmtId="0" fillId="2" borderId="1" applyFont="1" applyNumberFormat="0" applyFill="0" applyBorder="1" applyAlignment="1">
      <alignment horizontal="center" vertical="bottom" textRotation="0" wrapText="false" shrinkToFit="false"/>
    </xf>
    <xf xfId="0" fontId="16" numFmtId="164" fillId="2" borderId="13" applyFont="1" applyNumberFormat="1" applyFill="0" applyBorder="1" applyAlignment="1">
      <alignment horizontal="general" vertical="center" textRotation="0" wrapText="false" shrinkToFit="false"/>
    </xf>
    <xf xfId="0" fontId="22" numFmtId="164" fillId="2" borderId="1" applyFont="1" applyNumberFormat="1" applyFill="0" applyBorder="1" applyAlignment="1">
      <alignment horizontal="center" vertical="bottom" textRotation="0" wrapText="false" shrinkToFit="false"/>
    </xf>
    <xf xfId="0" fontId="16" numFmtId="0" fillId="2" borderId="13" applyFont="1" applyNumberFormat="0" applyFill="0" applyBorder="1" applyAlignment="1">
      <alignment horizontal="center" vertical="center" textRotation="0" wrapText="false" shrinkToFit="false"/>
    </xf>
    <xf xfId="0" fontId="16" numFmtId="0" fillId="2" borderId="17" applyFont="1" applyNumberFormat="0" applyFill="0" applyBorder="1" applyAlignment="1">
      <alignment horizontal="center" vertical="bottom" textRotation="0" wrapText="false" shrinkToFit="false"/>
    </xf>
    <xf xfId="0" fontId="23" numFmtId="0" fillId="2" borderId="1" applyFont="1" applyNumberFormat="0" applyFill="0" applyBorder="1" applyAlignment="1">
      <alignment horizontal="center" vertical="center" textRotation="0" wrapText="true" shrinkToFit="false"/>
    </xf>
    <xf xfId="0" fontId="23" numFmtId="4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2" borderId="14" applyFont="1" applyNumberFormat="0" applyFill="0" applyBorder="1" applyAlignment="1">
      <alignment horizontal="center" vertical="center" textRotation="0" wrapText="false" shrinkToFit="false"/>
    </xf>
    <xf xfId="0" fontId="16" numFmtId="164" fillId="2" borderId="14" applyFont="1" applyNumberFormat="1" applyFill="0" applyBorder="1" applyAlignment="1">
      <alignment horizontal="center" vertical="center" textRotation="0" wrapText="false" shrinkToFit="false"/>
    </xf>
    <xf xfId="0" fontId="20" numFmtId="0" fillId="2" borderId="1" applyFont="1" applyNumberFormat="0" applyFill="0" applyBorder="1" applyAlignment="1">
      <alignment horizontal="left" vertical="bottom" textRotation="0" wrapText="false" shrinkToFit="false"/>
    </xf>
    <xf xfId="0" fontId="23" numFmtId="167" fillId="2" borderId="1" applyFont="1" applyNumberFormat="1" applyFill="0" applyBorder="1" applyAlignment="1">
      <alignment horizontal="center" vertical="center" textRotation="0" wrapText="true" shrinkToFit="false"/>
    </xf>
    <xf xfId="0" fontId="21" numFmtId="0" fillId="4" borderId="1" applyFont="1" applyNumberFormat="0" applyFill="1" applyBorder="1" applyAlignment="1">
      <alignment horizontal="center" vertical="center" textRotation="0" wrapText="false" shrinkToFit="false"/>
    </xf>
    <xf xfId="0" fontId="23" numFmtId="0" fillId="2" borderId="13" applyFont="1" applyNumberFormat="0" applyFill="0" applyBorder="1" applyAlignment="1">
      <alignment horizontal="center" vertical="center" textRotation="0" wrapText="true" shrinkToFit="false"/>
    </xf>
    <xf xfId="0" fontId="23" numFmtId="167" fillId="2" borderId="13" applyFont="1" applyNumberFormat="1" applyFill="0" applyBorder="1" applyAlignment="1">
      <alignment horizontal="center" vertical="center" textRotation="0" wrapText="true" shrinkToFit="false"/>
    </xf>
    <xf xfId="0" fontId="16" numFmtId="164" fillId="2" borderId="0" applyFont="1" applyNumberFormat="1" applyFill="0" applyBorder="0" applyAlignment="1">
      <alignment horizontal="general" vertical="center" textRotation="0" wrapText="false" shrinkToFit="false"/>
    </xf>
    <xf xfId="0" fontId="16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0" fillId="3" borderId="11" applyFont="1" applyNumberFormat="0" applyFill="1" applyBorder="1" applyAlignment="1">
      <alignment horizontal="center" vertical="bottom" textRotation="0" wrapText="false" shrinkToFit="false"/>
    </xf>
    <xf xfId="0" fontId="12" numFmtId="164" fillId="3" borderId="12" applyFont="1" applyNumberFormat="1" applyFill="1" applyBorder="1" applyAlignment="0">
      <alignment horizontal="general" vertical="bottom" textRotation="0" wrapText="false" shrinkToFit="false"/>
    </xf>
    <xf xfId="0" fontId="12" numFmtId="0" fillId="3" borderId="12" applyFont="1" applyNumberFormat="0" applyFill="1" applyBorder="1" applyAlignment="1">
      <alignment horizontal="center" vertical="bottom" textRotation="0" wrapText="false" shrinkToFit="false"/>
    </xf>
    <xf xfId="0" fontId="6" numFmtId="0" fillId="3" borderId="12" applyFont="1" applyNumberFormat="0" applyFill="1" applyBorder="1" applyAlignment="0">
      <alignment horizontal="general" vertical="bottom" textRotation="0" wrapText="false" shrinkToFit="false"/>
    </xf>
    <xf xfId="0" fontId="12" numFmtId="2" fillId="3" borderId="12" applyFont="1" applyNumberFormat="1" applyFill="1" applyBorder="1" applyAlignment="1">
      <alignment horizontal="right" vertical="bottom" textRotation="0" wrapText="false" shrinkToFit="false"/>
    </xf>
    <xf xfId="0" fontId="12" numFmtId="2" fillId="3" borderId="12" applyFont="1" applyNumberFormat="1" applyFill="1" applyBorder="1" applyAlignment="0">
      <alignment horizontal="general" vertical="bottom" textRotation="0" wrapText="false" shrinkToFit="false"/>
    </xf>
    <xf xfId="0" fontId="12" numFmtId="164" fillId="3" borderId="12" applyFont="1" applyNumberFormat="1" applyFill="1" applyBorder="1" applyAlignment="0">
      <alignment horizontal="general" vertical="bottom" textRotation="0" wrapText="false" shrinkToFit="false"/>
    </xf>
    <xf xfId="0" fontId="6" numFmtId="164" fillId="3" borderId="12" applyFont="1" applyNumberFormat="1" applyFill="1" applyBorder="1" applyAlignment="0">
      <alignment horizontal="general" vertical="bottom" textRotation="0" wrapText="false" shrinkToFit="false"/>
    </xf>
    <xf xfId="0" fontId="12" numFmtId="0" fillId="2" borderId="10" applyFont="1" applyNumberFormat="0" applyFill="0" applyBorder="1" applyAlignment="0">
      <alignment horizontal="general" vertical="bottom" textRotation="0" wrapText="false" shrinkToFit="false"/>
    </xf>
    <xf xfId="0" fontId="12" numFmtId="0" fillId="6" borderId="13" applyFont="1" applyNumberFormat="0" applyFill="1" applyBorder="1" applyAlignment="1">
      <alignment horizontal="center" vertical="center" textRotation="0" wrapText="false" shrinkToFit="false"/>
    </xf>
    <xf xfId="0" fontId="12" numFmtId="0" fillId="6" borderId="13" applyFont="1" applyNumberFormat="0" applyFill="1" applyBorder="1" applyAlignment="1">
      <alignment horizontal="center" vertical="bottom" textRotation="0" wrapText="false" shrinkToFit="false"/>
    </xf>
    <xf xfId="0" fontId="16" numFmtId="0" fillId="4" borderId="16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0">
      <alignment horizontal="general" vertical="bottom" textRotation="0" wrapText="false" shrinkToFit="false"/>
    </xf>
    <xf xfId="0" fontId="23" numFmtId="164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4" borderId="17" applyFont="1" applyNumberFormat="0" applyFill="1" applyBorder="1" applyAlignment="1">
      <alignment horizontal="center" vertical="bottom" textRotation="0" wrapText="false" shrinkToFit="false"/>
    </xf>
    <xf xfId="0" fontId="21" numFmtId="0" fillId="2" borderId="1" applyFont="1" applyNumberFormat="0" applyFill="0" applyBorder="1" applyAlignment="1">
      <alignment horizontal="general" vertical="bottom" textRotation="0" wrapText="true" shrinkToFit="false"/>
    </xf>
    <xf xfId="0" fontId="23" numFmtId="4" fillId="2" borderId="13" applyFont="1" applyNumberFormat="1" applyFill="0" applyBorder="1" applyAlignment="1">
      <alignment horizontal="center" vertical="center" textRotation="0" wrapText="true" shrinkToFit="false"/>
    </xf>
    <xf xfId="0" fontId="23" numFmtId="0" fillId="2" borderId="1" applyFont="1" applyNumberFormat="0" applyFill="0" applyBorder="1" applyAlignment="1">
      <alignment horizontal="center" vertical="center" textRotation="0" wrapText="true" shrinkToFit="false"/>
    </xf>
    <xf xfId="0" fontId="23" numFmtId="4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center" vertical="center" textRotation="0" wrapText="false" shrinkToFit="false"/>
    </xf>
    <xf xfId="0" fontId="16" numFmtId="164" fillId="4" borderId="1" applyFont="1" applyNumberFormat="1" applyFill="1" applyBorder="1" applyAlignment="1">
      <alignment horizontal="center" vertical="center" textRotation="0" wrapText="true" shrinkToFit="false"/>
    </xf>
    <xf xfId="0" fontId="16" numFmtId="164" fillId="4" borderId="1" applyFont="1" applyNumberFormat="1" applyFill="1" applyBorder="1" applyAlignment="1">
      <alignment horizontal="general" vertical="center" textRotation="0" wrapText="false" shrinkToFit="false"/>
    </xf>
    <xf xfId="0" fontId="16" numFmtId="0" fillId="4" borderId="13" applyFont="1" applyNumberFormat="0" applyFill="1" applyBorder="1" applyAlignment="1">
      <alignment horizontal="center" vertical="center" textRotation="0" wrapText="false" shrinkToFit="false"/>
    </xf>
    <xf xfId="0" fontId="16" numFmtId="164" fillId="4" borderId="13" applyFont="1" applyNumberFormat="1" applyFill="1" applyBorder="1" applyAlignment="1">
      <alignment horizontal="general" vertical="center" textRotation="0" wrapText="false" shrinkToFit="false"/>
    </xf>
    <xf xfId="0" fontId="16" numFmtId="4" fillId="4" borderId="1" applyFont="1" applyNumberFormat="1" applyFill="1" applyBorder="1" applyAlignment="1">
      <alignment horizontal="right" vertical="center" textRotation="0" wrapText="true" shrinkToFit="false"/>
    </xf>
    <xf xfId="0" fontId="24" numFmtId="0" fillId="2" borderId="1" applyFont="1" applyNumberFormat="0" applyFill="0" applyBorder="1" applyAlignment="0">
      <alignment horizontal="general" vertical="bottom" textRotation="0" wrapText="false" shrinkToFit="false"/>
    </xf>
    <xf xfId="0" fontId="8" numFmtId="4" fillId="2" borderId="1" applyFont="1" applyNumberFormat="1" applyFill="0" applyBorder="1" applyAlignment="0">
      <alignment horizontal="general" vertical="bottom" textRotation="0" wrapText="false" shrinkToFit="false"/>
    </xf>
    <xf xfId="0" fontId="16" numFmtId="0" fillId="4" borderId="4" applyFont="1" applyNumberFormat="0" applyFill="1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right" vertical="center" textRotation="0" wrapText="true" shrinkToFit="false"/>
    </xf>
    <xf xfId="0" fontId="8" numFmtId="4" fillId="2" borderId="1" applyFont="1" applyNumberFormat="1" applyFill="0" applyBorder="1" applyAlignment="1">
      <alignment horizontal="center" vertical="bottom" textRotation="0" wrapText="false" shrinkToFit="false"/>
    </xf>
    <xf xfId="0" fontId="8" numFmtId="164" fillId="4" borderId="1" applyFont="1" applyNumberFormat="1" applyFill="1" applyBorder="1" applyAlignment="1">
      <alignment horizontal="right" vertical="center" textRotation="0" wrapText="true" shrinkToFit="false"/>
    </xf>
    <xf xfId="0" fontId="16" numFmtId="0" fillId="4" borderId="7" applyFont="1" applyNumberFormat="0" applyFill="1" applyBorder="1" applyAlignment="1">
      <alignment horizontal="center" vertical="center" textRotation="0" wrapText="true" shrinkToFit="false"/>
    </xf>
    <xf xfId="0" fontId="16" numFmtId="4" fillId="4" borderId="13" applyFont="1" applyNumberFormat="1" applyFill="1" applyBorder="1" applyAlignment="1">
      <alignment horizontal="right" vertical="center" textRotation="0" wrapText="true" shrinkToFit="false"/>
    </xf>
    <xf xfId="0" fontId="20" numFmtId="2" fillId="2" borderId="1" applyFont="1" applyNumberFormat="1" applyFill="0" applyBorder="1" applyAlignment="1">
      <alignment horizontal="center" vertical="center" textRotation="0" wrapText="false" shrinkToFit="false"/>
    </xf>
    <xf xfId="0" fontId="20" numFmtId="0" fillId="2" borderId="1" applyFont="1" applyNumberFormat="0" applyFill="0" applyBorder="1" applyAlignment="1">
      <alignment horizontal="center" vertical="center" textRotation="0" wrapText="false" shrinkToFit="false"/>
    </xf>
    <xf xfId="0" fontId="25" numFmtId="4" fillId="2" borderId="1" applyFont="1" applyNumberFormat="1" applyFill="0" applyBorder="1" applyAlignment="0">
      <alignment horizontal="general" vertical="bottom" textRotation="0" wrapText="false" shrinkToFit="false"/>
    </xf>
    <xf xfId="0" fontId="20" numFmtId="2" fillId="2" borderId="1" applyFont="1" applyNumberFormat="1" applyFill="0" applyBorder="1" applyAlignment="1">
      <alignment horizontal="center" vertical="bottom" textRotation="0" wrapText="false" shrinkToFit="false"/>
    </xf>
    <xf xfId="0" fontId="20" numFmtId="0" fillId="2" borderId="1" applyFont="1" applyNumberFormat="0" applyFill="0" applyBorder="1" applyAlignment="1">
      <alignment horizontal="center" vertical="bottom" textRotation="0" wrapText="false" shrinkToFit="false"/>
    </xf>
    <xf xfId="0" fontId="25" numFmtId="0" fillId="2" borderId="1" applyFont="1" applyNumberFormat="0" applyFill="0" applyBorder="1" applyAlignment="1">
      <alignment horizontal="right" vertical="bottom" textRotation="0" wrapText="false" shrinkToFit="false"/>
    </xf>
    <xf xfId="0" fontId="23" numFmtId="2" fillId="2" borderId="1" applyFont="1" applyNumberFormat="1" applyFill="0" applyBorder="1" applyAlignment="1">
      <alignment horizontal="right" vertical="center" textRotation="0" wrapText="true" shrinkToFit="false"/>
    </xf>
    <xf xfId="0" fontId="25" numFmtId="2" fillId="2" borderId="1" applyFont="1" applyNumberFormat="1" applyFill="0" applyBorder="1" applyAlignment="0">
      <alignment horizontal="general" vertical="bottom" textRotation="0" wrapText="false" shrinkToFit="false"/>
    </xf>
    <xf xfId="0" fontId="23" numFmtId="4" fillId="2" borderId="1" applyFont="1" applyNumberFormat="1" applyFill="0" applyBorder="1" applyAlignment="1">
      <alignment horizontal="right" vertical="center" textRotation="0" wrapText="true" shrinkToFit="false"/>
    </xf>
    <xf xfId="0" fontId="25" numFmtId="0" fillId="2" borderId="1" applyFont="1" applyNumberFormat="0" applyFill="0" applyBorder="1" applyAlignment="0">
      <alignment horizontal="general" vertical="bottom" textRotation="0" wrapText="false" shrinkToFit="false"/>
    </xf>
    <xf xfId="0" fontId="25" numFmtId="2" fillId="2" borderId="1" applyFont="1" applyNumberFormat="1" applyFill="0" applyBorder="1" applyAlignment="1">
      <alignment horizontal="center" vertical="center" textRotation="0" wrapText="false" shrinkToFit="false"/>
    </xf>
    <xf xfId="0" fontId="25" numFmtId="0" fillId="2" borderId="1" applyFont="1" applyNumberFormat="0" applyFill="0" applyBorder="1" applyAlignment="1">
      <alignment horizontal="center" vertical="center" textRotation="0" wrapText="false" shrinkToFit="false"/>
    </xf>
    <xf xfId="0" fontId="25" numFmtId="2" fillId="2" borderId="1" applyFont="1" applyNumberFormat="1" applyFill="0" applyBorder="1" applyAlignment="1">
      <alignment horizontal="center" vertical="bottom" textRotation="0" wrapText="false" shrinkToFit="false"/>
    </xf>
    <xf xfId="0" fontId="25" numFmtId="0" fillId="2" borderId="1" applyFont="1" applyNumberFormat="0" applyFill="0" applyBorder="1" applyAlignment="1">
      <alignment horizontal="center" vertical="bottom" textRotation="0" wrapText="false" shrinkToFit="false"/>
    </xf>
    <xf xfId="0" fontId="25" quotePrefix="1" numFmtId="0" fillId="2" borderId="1" applyFont="1" applyNumberFormat="0" applyFill="0" applyBorder="1" applyAlignment="1">
      <alignment horizontal="center" vertical="bottom" textRotation="0" wrapText="false" shrinkToFit="false"/>
    </xf>
    <xf xfId="0" fontId="23" numFmtId="0" fillId="2" borderId="1" applyFont="1" applyNumberFormat="0" applyFill="0" applyBorder="1" applyAlignment="1">
      <alignment horizontal="right" vertical="center" textRotation="0" wrapText="true" shrinkToFit="false"/>
    </xf>
    <xf xfId="0" fontId="23" numFmtId="164" fillId="2" borderId="1" applyFont="1" applyNumberFormat="1" applyFill="0" applyBorder="1" applyAlignment="1">
      <alignment horizontal="right" vertical="center" textRotation="0" wrapText="true" shrinkToFit="false"/>
    </xf>
    <xf xfId="0" fontId="26" numFmtId="0" fillId="2" borderId="1" applyFont="1" applyNumberFormat="0" applyFill="0" applyBorder="1" applyAlignment="0">
      <alignment horizontal="general" vertical="bottom" textRotation="0" wrapText="false" shrinkToFit="false"/>
    </xf>
    <xf xfId="0" fontId="23" numFmtId="4" fillId="2" borderId="1" applyFont="1" applyNumberFormat="1" applyFill="0" applyBorder="1" applyAlignment="1">
      <alignment horizontal="general" vertical="center" textRotation="0" wrapText="true" shrinkToFit="false"/>
    </xf>
    <xf xfId="0" fontId="25" quotePrefix="1" numFmtId="4" fillId="2" borderId="1" applyFont="1" applyNumberFormat="1" applyFill="0" applyBorder="1" applyAlignment="1">
      <alignment horizontal="center" vertical="bottom" textRotation="0" wrapText="false" shrinkToFit="false"/>
    </xf>
    <xf xfId="0" fontId="25" quotePrefix="1" numFmtId="2" fillId="2" borderId="1" applyFont="1" applyNumberFormat="1" applyFill="0" applyBorder="1" applyAlignment="1">
      <alignment horizontal="right" vertical="bottom" textRotation="0" wrapText="false" shrinkToFit="false"/>
    </xf>
    <xf xfId="0" fontId="25" quotePrefix="1" numFmtId="4" fillId="2" borderId="1" applyFont="1" applyNumberFormat="1" applyFill="0" applyBorder="1" applyAlignment="1">
      <alignment horizontal="right" vertical="bottom" textRotation="0" wrapText="false" shrinkToFit="false"/>
    </xf>
    <xf xfId="0" fontId="25" quotePrefix="1" numFmtId="2" fillId="2" borderId="1" applyFont="1" applyNumberFormat="1" applyFill="0" applyBorder="1" applyAlignment="1">
      <alignment horizontal="center" vertical="bottom" textRotation="0" wrapText="false" shrinkToFit="false"/>
    </xf>
    <xf xfId="0" fontId="25" quotePrefix="1" numFmtId="0" fillId="2" borderId="1" applyFont="1" applyNumberFormat="0" applyFill="0" applyBorder="1" applyAlignment="1">
      <alignment horizontal="right" vertical="bottom" textRotation="0" wrapText="false" shrinkToFit="false"/>
    </xf>
    <xf xfId="0" fontId="26" numFmtId="0" fillId="2" borderId="1" applyFont="1" applyNumberFormat="0" applyFill="0" applyBorder="1" applyAlignment="1">
      <alignment horizontal="left" vertical="bottom" textRotation="0" wrapText="false" shrinkToFit="false"/>
    </xf>
    <xf xfId="0" fontId="27" quotePrefix="1" numFmtId="4" fillId="2" borderId="1" applyFont="1" applyNumberFormat="1" applyFill="0" applyBorder="1" applyAlignment="1">
      <alignment horizontal="center" vertical="bottom" textRotation="0" wrapText="false" shrinkToFit="false"/>
    </xf>
    <xf xfId="0" fontId="12" numFmtId="164" fillId="3" borderId="1" applyFont="1" applyNumberFormat="1" applyFill="1" applyBorder="1" applyAlignment="0">
      <alignment horizontal="general" vertical="bottom" textRotation="0" wrapText="false" shrinkToFit="false"/>
    </xf>
    <xf xfId="0" fontId="12" numFmtId="0" fillId="3" borderId="1" applyFont="1" applyNumberFormat="0" applyFill="1" applyBorder="1" applyAlignment="1">
      <alignment horizontal="center" vertical="bottom" textRotation="0" wrapText="false" shrinkToFit="false"/>
    </xf>
    <xf xfId="0" fontId="6" numFmtId="0" fillId="3" borderId="1" applyFont="1" applyNumberFormat="0" applyFill="1" applyBorder="1" applyAlignment="0">
      <alignment horizontal="general" vertical="bottom" textRotation="0" wrapText="false" shrinkToFit="false"/>
    </xf>
    <xf xfId="0" fontId="12" numFmtId="164" fillId="3" borderId="12" applyFont="1" applyNumberFormat="1" applyFill="1" applyBorder="1" applyAlignment="1">
      <alignment horizontal="right" vertical="bottom" textRotation="0" wrapText="false" shrinkToFit="false"/>
    </xf>
    <xf xfId="0" fontId="26" numFmtId="0" fillId="2" borderId="1" applyFont="1" applyNumberFormat="0" applyFill="0" applyBorder="1" applyAlignment="1">
      <alignment horizontal="center" vertical="center" textRotation="0" wrapText="false" shrinkToFit="false"/>
    </xf>
    <xf xfId="0" fontId="23" numFmtId="1" fillId="2" borderId="1" applyFont="1" applyNumberFormat="1" applyFill="0" applyBorder="1" applyAlignment="1">
      <alignment horizontal="center" vertical="center" textRotation="0" wrapText="true" shrinkToFit="false"/>
    </xf>
    <xf xfId="0" fontId="26" numFmtId="0" fillId="2" borderId="1" applyFont="1" applyNumberFormat="0" applyFill="0" applyBorder="1" applyAlignment="1">
      <alignment horizontal="center" vertical="bottom" textRotation="0" wrapText="false" shrinkToFit="false"/>
    </xf>
    <xf xfId="0" fontId="26" numFmtId="2" fillId="2" borderId="1" applyFont="1" applyNumberFormat="1" applyFill="0" applyBorder="1" applyAlignment="1">
      <alignment horizontal="center" vertical="bottom" textRotation="0" wrapText="false" shrinkToFit="false"/>
    </xf>
    <xf xfId="0" fontId="23" numFmtId="2" fillId="2" borderId="1" applyFont="1" applyNumberFormat="1" applyFill="0" applyBorder="1" applyAlignment="1">
      <alignment horizontal="center" vertical="center" textRotation="0" wrapText="true" shrinkToFit="false"/>
    </xf>
    <xf xfId="0" fontId="25" numFmtId="4" fillId="2" borderId="1" applyFont="1" applyNumberFormat="1" applyFill="0" applyBorder="1" applyAlignment="1">
      <alignment horizontal="center" vertical="bottom" textRotation="0" wrapText="false" shrinkToFit="false"/>
    </xf>
    <xf xfId="0" fontId="26" numFmtId="3" fillId="2" borderId="1" applyFont="1" applyNumberFormat="1" applyFill="0" applyBorder="1" applyAlignment="1">
      <alignment horizontal="center" vertical="bottom" textRotation="0" wrapText="false" shrinkToFit="false"/>
    </xf>
    <xf xfId="0" fontId="23" numFmtId="3" fillId="2" borderId="1" applyFont="1" applyNumberFormat="1" applyFill="0" applyBorder="1" applyAlignment="1">
      <alignment horizontal="center" vertical="center" textRotation="0" wrapText="true" shrinkToFit="false"/>
    </xf>
    <xf xfId="0" fontId="25" numFmtId="3" fillId="2" borderId="1" applyFont="1" applyNumberFormat="1" applyFill="0" applyBorder="1" applyAlignment="1">
      <alignment horizontal="center" vertical="center" textRotation="0" wrapText="false" shrinkToFit="false"/>
    </xf>
    <xf xfId="0" fontId="26" numFmtId="2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4" borderId="0" applyFont="1" applyNumberFormat="0" applyFill="1" applyBorder="0" applyAlignment="1">
      <alignment horizontal="center" vertical="bottom" textRotation="0" wrapText="false" shrinkToFit="false"/>
    </xf>
    <xf xfId="0" fontId="12" numFmtId="164" fillId="4" borderId="0" applyFont="1" applyNumberFormat="1" applyFill="1" applyBorder="0" applyAlignment="0">
      <alignment horizontal="general" vertical="bottom" textRotation="0" wrapText="false" shrinkToFit="false"/>
    </xf>
    <xf xfId="0" fontId="12" numFmtId="0" fillId="4" borderId="0" applyFont="1" applyNumberFormat="0" applyFill="1" applyBorder="0" applyAlignment="1">
      <alignment horizontal="center" vertical="bottom" textRotation="0" wrapText="false" shrinkToFit="false"/>
    </xf>
    <xf xfId="0" fontId="6" numFmtId="0" fillId="4" borderId="0" applyFont="1" applyNumberFormat="0" applyFill="1" applyBorder="0" applyAlignment="0">
      <alignment horizontal="general" vertical="bottom" textRotation="0" wrapText="false" shrinkToFit="false"/>
    </xf>
    <xf xfId="0" fontId="12" numFmtId="164" fillId="4" borderId="0" applyFont="1" applyNumberFormat="1" applyFill="1" applyBorder="0" applyAlignment="1">
      <alignment horizontal="right" vertical="bottom" textRotation="0" wrapText="false" shrinkToFit="false"/>
    </xf>
    <xf xfId="0" fontId="12" numFmtId="2" fillId="4" borderId="0" applyFont="1" applyNumberFormat="1" applyFill="1" applyBorder="0" applyAlignment="0">
      <alignment horizontal="general" vertical="bottom" textRotation="0" wrapText="false" shrinkToFit="false"/>
    </xf>
    <xf xfId="0" fontId="12" numFmtId="164" fillId="4" borderId="0" applyFont="1" applyNumberFormat="1" applyFill="1" applyBorder="0" applyAlignment="0">
      <alignment horizontal="general" vertical="bottom" textRotation="0" wrapText="false" shrinkToFit="false"/>
    </xf>
    <xf xfId="0" fontId="6" numFmtId="164" fillId="4" borderId="0" applyFont="1" applyNumberFormat="1" applyFill="1" applyBorder="0" applyAlignment="0">
      <alignment horizontal="general" vertical="bottom" textRotation="0" wrapText="false" shrinkToFit="false"/>
    </xf>
    <xf xfId="0" fontId="26" numFmtId="0" fillId="2" borderId="13" applyFont="1" applyNumberFormat="0" applyFill="0" applyBorder="1" applyAlignment="0">
      <alignment horizontal="general" vertical="bottom" textRotation="0" wrapText="false" shrinkToFit="false"/>
    </xf>
    <xf xfId="0" fontId="26" numFmtId="2" fillId="2" borderId="13" applyFont="1" applyNumberFormat="1" applyFill="0" applyBorder="1" applyAlignment="1">
      <alignment horizontal="center" vertical="bottom" textRotation="0" wrapText="false" shrinkToFit="false"/>
    </xf>
    <xf xfId="0" fontId="26" numFmtId="0" fillId="2" borderId="13" applyFont="1" applyNumberFormat="0" applyFill="0" applyBorder="1" applyAlignment="1">
      <alignment horizontal="center" vertical="bottom" textRotation="0" wrapText="false" shrinkToFit="false"/>
    </xf>
    <xf xfId="0" fontId="25" numFmtId="2" fillId="2" borderId="13" applyFont="1" applyNumberFormat="1" applyFill="0" applyBorder="1" applyAlignment="0">
      <alignment horizontal="general" vertical="bottom" textRotation="0" wrapText="false" shrinkToFit="false"/>
    </xf>
    <xf xfId="0" fontId="25" quotePrefix="1" numFmtId="2" fillId="2" borderId="13" applyFont="1" applyNumberFormat="1" applyFill="0" applyBorder="1" applyAlignment="1">
      <alignment horizontal="center" vertical="bottom" textRotation="0" wrapText="false" shrinkToFit="false"/>
    </xf>
    <xf xfId="0" fontId="26" numFmtId="4" fillId="2" borderId="1" applyFont="1" applyNumberFormat="1" applyFill="0" applyBorder="1" applyAlignment="1">
      <alignment horizontal="center" vertical="center" textRotation="0" wrapText="false" shrinkToFit="false"/>
    </xf>
    <xf xfId="0" fontId="26" numFmtId="4" fillId="2" borderId="1" applyFont="1" applyNumberFormat="1" applyFill="0" applyBorder="1" applyAlignment="1">
      <alignment horizontal="center" vertical="bottom" textRotation="0" wrapText="false" shrinkToFit="false"/>
    </xf>
    <xf xfId="0" fontId="26" numFmtId="164" fillId="2" borderId="1" applyFont="1" applyNumberFormat="1" applyFill="0" applyBorder="1" applyAlignment="1">
      <alignment horizontal="center" vertical="bottom" textRotation="0" wrapText="false" shrinkToFit="false"/>
    </xf>
    <xf xfId="0" fontId="26" numFmtId="4" fillId="2" borderId="1" applyFont="1" applyNumberFormat="1" applyFill="0" applyBorder="1" applyAlignment="0">
      <alignment horizontal="general" vertical="bottom" textRotation="0" wrapText="false" shrinkToFit="false"/>
    </xf>
    <xf xfId="0" fontId="28" numFmtId="1" fillId="2" borderId="1" applyFont="1" applyNumberFormat="1" applyFill="0" applyBorder="1" applyAlignment="1">
      <alignment horizontal="center" vertical="center" textRotation="0" wrapText="true" shrinkToFit="false"/>
    </xf>
    <xf xfId="0" fontId="1" numFmtId="0" fillId="10" borderId="3" applyFont="1" applyNumberFormat="0" applyFill="1" applyBorder="1" applyAlignment="1">
      <alignment horizontal="center" vertical="bottom" textRotation="0" wrapText="false" shrinkToFit="false"/>
    </xf>
    <xf xfId="0" fontId="1" numFmtId="0" fillId="10" borderId="4" applyFont="1" applyNumberFormat="0" applyFill="1" applyBorder="1" applyAlignment="1">
      <alignment horizontal="center" vertical="bottom" textRotation="0" wrapText="false" shrinkToFit="false"/>
    </xf>
    <xf xfId="0" fontId="6" numFmtId="164" fillId="10" borderId="1" applyFont="1" applyNumberFormat="1" applyFill="1" applyBorder="1" applyAlignment="0">
      <alignment horizontal="general" vertical="bottom" textRotation="0" wrapText="false" shrinkToFit="false"/>
    </xf>
    <xf xfId="0" fontId="12" numFmtId="164" fillId="10" borderId="1" applyFont="1" applyNumberFormat="1" applyFill="1" applyBorder="1" applyAlignment="0">
      <alignment horizontal="general" vertical="bottom" textRotation="0" wrapText="false" shrinkToFit="false"/>
    </xf>
    <xf xfId="0" fontId="1" numFmtId="0" fillId="10" borderId="1" applyFont="1" applyNumberFormat="0" applyFill="1" applyBorder="1" applyAlignment="0">
      <alignment horizontal="general" vertical="bottom" textRotation="0" wrapText="false" shrinkToFit="false"/>
    </xf>
    <xf xfId="0" fontId="1" numFmtId="4" fillId="10" borderId="1" applyFont="1" applyNumberFormat="1" applyFill="1" applyBorder="1" applyAlignment="0">
      <alignment horizontal="general" vertical="bottom" textRotation="0" wrapText="false" shrinkToFit="false"/>
    </xf>
    <xf xfId="0" fontId="1" numFmtId="164" fillId="10" borderId="1" applyFont="1" applyNumberFormat="1" applyFill="1" applyBorder="1" applyAlignment="0">
      <alignment horizontal="general" vertical="bottom" textRotation="0" wrapText="false" shrinkToFit="false"/>
    </xf>
    <xf xfId="0" fontId="1" numFmtId="2" fillId="10" borderId="1" applyFont="1" applyNumberFormat="1" applyFill="1" applyBorder="1" applyAlignment="0">
      <alignment horizontal="general" vertical="bottom" textRotation="0" wrapText="false" shrinkToFit="false"/>
    </xf>
    <xf xfId="0" fontId="12" numFmtId="0" fillId="2" borderId="10" applyFont="1" applyNumberFormat="0" applyFill="0" applyBorder="1" applyAlignment="0">
      <alignment horizontal="general" vertical="bottom" textRotation="0" wrapText="false" shrinkToFit="false"/>
    </xf>
    <xf xfId="0" fontId="29" numFmtId="0" fillId="2" borderId="1" applyFont="1" applyNumberFormat="0" applyFill="0" applyBorder="1" applyAlignment="1">
      <alignment horizontal="general" vertical="center" textRotation="0" wrapText="true" shrinkToFit="false"/>
    </xf>
    <xf xfId="0" fontId="16" numFmtId="168" fillId="2" borderId="4" applyFont="1" applyNumberFormat="1" applyFill="0" applyBorder="1" applyAlignment="1">
      <alignment horizontal="center" vertical="center" textRotation="0" wrapText="true" shrinkToFit="false"/>
    </xf>
    <xf xfId="0" fontId="16" numFmtId="0" fillId="2" borderId="13" applyFont="1" applyNumberFormat="0" applyFill="0" applyBorder="1" applyAlignment="1">
      <alignment horizontal="center" vertical="center" textRotation="0" wrapText="true" shrinkToFit="false"/>
    </xf>
    <xf xfId="0" fontId="16" numFmtId="168" fillId="2" borderId="13" applyFont="1" applyNumberFormat="1" applyFill="0" applyBorder="1" applyAlignment="1">
      <alignment horizontal="general" vertical="center" textRotation="0" wrapText="true" shrinkToFit="false"/>
    </xf>
    <xf xfId="0" fontId="23" numFmtId="0" fillId="2" borderId="13" applyFont="1" applyNumberFormat="0" applyFill="0" applyBorder="1" applyAlignment="1">
      <alignment horizontal="general" vertical="center" textRotation="0" wrapText="true" shrinkToFit="false"/>
    </xf>
    <xf xfId="0" fontId="23" numFmtId="0" fillId="2" borderId="0" applyFont="1" applyNumberFormat="0" applyFill="0" applyBorder="0" applyAlignment="1">
      <alignment horizontal="center" vertical="bottom" textRotation="0" wrapText="false" shrinkToFit="false"/>
    </xf>
    <xf xfId="0" fontId="23" numFmtId="4" fillId="2" borderId="14" applyFont="1" applyNumberFormat="1" applyFill="0" applyBorder="1" applyAlignment="1">
      <alignment horizontal="center" vertical="bottom" textRotation="0" wrapText="false" shrinkToFit="false"/>
    </xf>
    <xf xfId="0" fontId="30" numFmtId="0" fillId="2" borderId="13" applyFont="1" applyNumberFormat="0" applyFill="0" applyBorder="1" applyAlignment="1">
      <alignment horizontal="general" vertical="center" textRotation="0" wrapText="true" shrinkToFit="false"/>
    </xf>
    <xf xfId="0" fontId="16" numFmtId="168" fillId="2" borderId="7" applyFont="1" applyNumberFormat="1" applyFill="0" applyBorder="1" applyAlignment="1">
      <alignment horizontal="center" vertical="center" textRotation="0" wrapText="true" shrinkToFit="false"/>
    </xf>
    <xf xfId="0" fontId="16" numFmtId="3" fillId="2" borderId="14" applyFont="1" applyNumberFormat="1" applyFill="0" applyBorder="1" applyAlignment="1">
      <alignment horizontal="center" vertical="center" textRotation="0" wrapText="false" shrinkToFit="false"/>
    </xf>
    <xf xfId="0" fontId="16" numFmtId="164" fillId="2" borderId="14" applyFont="1" applyNumberFormat="1" applyFill="0" applyBorder="1" applyAlignment="1">
      <alignment horizontal="center" vertical="center" textRotation="0" wrapText="false" shrinkToFit="false"/>
    </xf>
    <xf xfId="0" fontId="16" numFmtId="164" fillId="2" borderId="13" applyFont="1" applyNumberFormat="1" applyFill="0" applyBorder="1" applyAlignment="1">
      <alignment horizontal="center" vertical="center" textRotation="0" wrapText="false" shrinkToFit="false"/>
    </xf>
    <xf xfId="0" fontId="28" numFmtId="0" fillId="2" borderId="3" applyFont="1" applyNumberFormat="0" applyFill="0" applyBorder="1" applyAlignment="1">
      <alignment horizontal="general" vertical="center" textRotation="0" wrapText="true" shrinkToFit="false"/>
    </xf>
    <xf xfId="0" fontId="23" numFmtId="0" fillId="2" borderId="4" applyFont="1" applyNumberFormat="0" applyFill="0" applyBorder="1" applyAlignment="1">
      <alignment horizontal="center" vertical="center" textRotation="0" wrapText="true" shrinkToFit="false"/>
    </xf>
    <xf xfId="0" fontId="23" numFmtId="0" fillId="2" borderId="3" applyFont="1" applyNumberFormat="0" applyFill="0" applyBorder="1" applyAlignment="1">
      <alignment horizontal="center" vertical="center" textRotation="0" wrapText="true" shrinkToFit="false"/>
    </xf>
    <xf xfId="0" fontId="23" numFmtId="164" fillId="2" borderId="1" applyFont="1" applyNumberFormat="1" applyFill="0" applyBorder="1" applyAlignment="1">
      <alignment horizontal="center" vertical="center" textRotation="0" wrapText="true" shrinkToFit="false"/>
    </xf>
    <xf xfId="0" fontId="28" numFmtId="0" fillId="2" borderId="2" applyFont="1" applyNumberFormat="0" applyFill="0" applyBorder="1" applyAlignment="1">
      <alignment horizontal="general" vertical="center" textRotation="0" wrapText="true" shrinkToFit="false"/>
    </xf>
    <xf xfId="0" fontId="23" numFmtId="0" fillId="2" borderId="7" applyFont="1" applyNumberFormat="0" applyFill="0" applyBorder="1" applyAlignment="1">
      <alignment horizontal="center" vertical="center" textRotation="0" wrapText="true" shrinkToFit="false"/>
    </xf>
    <xf xfId="0" fontId="23" numFmtId="0" fillId="2" borderId="5" applyFont="1" applyNumberFormat="0" applyFill="0" applyBorder="1" applyAlignment="1">
      <alignment horizontal="center" vertical="center" textRotation="0" wrapText="true" shrinkToFit="false"/>
    </xf>
    <xf xfId="0" fontId="23" numFmtId="0" fillId="2" borderId="3" applyFont="1" applyNumberFormat="0" applyFill="0" applyBorder="1" applyAlignment="1">
      <alignment horizontal="general" vertical="center" textRotation="0" wrapText="true" shrinkToFit="false"/>
    </xf>
    <xf xfId="0" fontId="23" numFmtId="0" fillId="2" borderId="1" applyFont="1" applyNumberFormat="0" applyFill="0" applyBorder="1" applyAlignment="1">
      <alignment horizontal="general" vertical="center" textRotation="0" wrapText="true" shrinkToFit="false"/>
    </xf>
    <xf xfId="0" fontId="16" numFmtId="168" fillId="4" borderId="13" applyFont="1" applyNumberFormat="1" applyFill="1" applyBorder="1" applyAlignment="1">
      <alignment horizontal="center" vertical="center" textRotation="0" wrapText="true" shrinkToFit="false"/>
    </xf>
    <xf xfId="0" fontId="23" numFmtId="4" fillId="2" borderId="13" applyFont="1" applyNumberFormat="1" applyFill="0" applyBorder="1" applyAlignment="1">
      <alignment horizontal="right" vertical="center" textRotation="0" wrapText="true" shrinkToFit="false"/>
    </xf>
    <xf xfId="0" fontId="23" numFmtId="3" fillId="2" borderId="1" applyFont="1" applyNumberFormat="1" applyFill="0" applyBorder="1" applyAlignment="1">
      <alignment horizontal="right" vertical="center" textRotation="0" wrapText="true" shrinkToFit="false"/>
    </xf>
    <xf xfId="0" fontId="23" numFmtId="3" fillId="2" borderId="13" applyFont="1" applyNumberFormat="1" applyFill="0" applyBorder="1" applyAlignment="1">
      <alignment horizontal="right" vertical="center" textRotation="0" wrapText="true" shrinkToFit="false"/>
    </xf>
    <xf xfId="0" fontId="23" numFmtId="2" fillId="2" borderId="13" applyFont="1" applyNumberFormat="1" applyFill="0" applyBorder="1" applyAlignment="1">
      <alignment horizontal="center" vertical="center" textRotation="0" wrapText="true" shrinkToFit="false"/>
    </xf>
    <xf xfId="0" fontId="23" numFmtId="3" fillId="2" borderId="13" applyFont="1" applyNumberFormat="1" applyFill="0" applyBorder="1" applyAlignment="1">
      <alignment horizontal="center" vertical="center" textRotation="0" wrapText="true" shrinkToFit="false"/>
    </xf>
    <xf xfId="0" fontId="31" numFmtId="0" fillId="2" borderId="3" applyFont="1" applyNumberFormat="0" applyFill="0" applyBorder="1" applyAlignment="1">
      <alignment horizontal="general" vertical="center" textRotation="0" wrapText="true" shrinkToFit="false"/>
    </xf>
    <xf xfId="0" fontId="23" numFmtId="4" fillId="2" borderId="4" applyFont="1" applyNumberFormat="1" applyFill="0" applyBorder="1" applyAlignment="1">
      <alignment horizontal="center" vertical="center" textRotation="0" wrapText="true" shrinkToFit="false"/>
    </xf>
    <xf xfId="0" fontId="23" numFmtId="0" fillId="4" borderId="1" applyFont="1" applyNumberFormat="0" applyFill="1" applyBorder="1" applyAlignment="1">
      <alignment horizontal="center" vertical="center" textRotation="0" wrapText="true" shrinkToFit="false"/>
    </xf>
    <xf xfId="0" fontId="23" numFmtId="164" fillId="4" borderId="4" applyFont="1" applyNumberFormat="1" applyFill="1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center" vertical="center" textRotation="0" wrapText="true" shrinkToFit="false"/>
    </xf>
    <xf xfId="0" fontId="16" numFmtId="2" fillId="4" borderId="4" applyFont="1" applyNumberFormat="1" applyFill="1" applyBorder="1" applyAlignment="1">
      <alignment horizontal="right" vertical="center" textRotation="0" wrapText="true" shrinkToFit="false"/>
    </xf>
    <xf xfId="0" fontId="16" numFmtId="0" fillId="4" borderId="1" applyFont="1" applyNumberFormat="0" applyFill="1" applyBorder="1" applyAlignment="1">
      <alignment horizontal="center" vertical="center" textRotation="0" wrapText="false" shrinkToFit="false"/>
    </xf>
    <xf xfId="0" fontId="16" numFmtId="164" fillId="4" borderId="7" applyFont="1" applyNumberFormat="1" applyFill="1" applyBorder="1" applyAlignment="1">
      <alignment horizontal="right" vertical="center" textRotation="0" wrapText="false" shrinkToFit="false"/>
    </xf>
    <xf xfId="0" fontId="16" numFmtId="168" fillId="4" borderId="4" applyFont="1" applyNumberFormat="1" applyFill="1" applyBorder="1" applyAlignment="1">
      <alignment horizontal="general" vertical="center" textRotation="0" wrapText="false" shrinkToFit="false"/>
    </xf>
    <xf xfId="0" fontId="16" numFmtId="4" fillId="4" borderId="4" applyFont="1" applyNumberFormat="1" applyFill="1" applyBorder="1" applyAlignment="1">
      <alignment horizontal="right" vertical="center" textRotation="0" wrapText="false" shrinkToFit="false"/>
    </xf>
    <xf xfId="0" fontId="28" numFmtId="0" fillId="2" borderId="1" applyFont="1" applyNumberFormat="0" applyFill="0" applyBorder="1" applyAlignment="1">
      <alignment horizontal="general" vertical="center" textRotation="0" wrapText="true" shrinkToFit="false"/>
    </xf>
    <xf xfId="0" fontId="28" numFmtId="0" fillId="2" borderId="13" applyFont="1" applyNumberFormat="0" applyFill="0" applyBorder="1" applyAlignment="1">
      <alignment horizontal="general" vertical="center" textRotation="0" wrapText="true" shrinkToFit="false"/>
    </xf>
    <xf xfId="0" fontId="23" numFmtId="0" fillId="2" borderId="1" applyFont="1" applyNumberFormat="0" applyFill="0" applyBorder="1" applyAlignment="0">
      <alignment horizontal="general" vertical="bottom" textRotation="0" wrapText="false" shrinkToFit="false"/>
    </xf>
    <xf xfId="0" fontId="16" numFmtId="168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>
      <alignment horizontal="center" vertical="center" textRotation="0" wrapText="true" shrinkToFit="false"/>
    </xf>
    <xf xfId="0" fontId="16" numFmtId="0" fillId="2" borderId="18" applyFont="1" applyNumberFormat="0" applyFill="0" applyBorder="1" applyAlignment="1">
      <alignment horizontal="center" vertical="center" textRotation="0" wrapText="false" shrinkToFit="false"/>
    </xf>
    <xf xfId="0" fontId="16" numFmtId="168" fillId="2" borderId="13" applyFont="1" applyNumberFormat="1" applyFill="0" applyBorder="1" applyAlignment="1">
      <alignment horizontal="center" vertical="center" textRotation="0" wrapText="true" shrinkToFit="false"/>
    </xf>
    <xf xfId="0" fontId="16" numFmtId="0" fillId="2" borderId="13" applyFont="1" applyNumberFormat="0" applyFill="0" applyBorder="1" applyAlignment="1">
      <alignment horizontal="center" vertical="center" textRotation="0" wrapText="true" shrinkToFit="false"/>
    </xf>
    <xf xfId="0" fontId="16" numFmtId="0" fillId="2" borderId="19" applyFont="1" applyNumberFormat="0" applyFill="0" applyBorder="1" applyAlignment="1">
      <alignment horizontal="center" vertical="center" textRotation="0" wrapText="false" shrinkToFit="false"/>
    </xf>
    <xf xfId="0" fontId="23" numFmtId="164" fillId="2" borderId="13" applyFont="1" applyNumberFormat="1" applyFill="0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>
      <alignment horizontal="center" vertical="center" textRotation="0" wrapText="false" shrinkToFit="false"/>
    </xf>
    <xf xfId="0" fontId="23" numFmtId="0" fillId="2" borderId="1" applyFont="1" applyNumberFormat="0" applyFill="0" applyBorder="1" applyAlignment="1">
      <alignment horizontal="general" vertical="center" textRotation="0" wrapText="true" shrinkToFit="false"/>
    </xf>
    <xf xfId="0" fontId="23" numFmtId="4" fillId="2" borderId="1" applyFont="1" applyNumberFormat="1" applyFill="0" applyBorder="1" applyAlignment="1">
      <alignment horizontal="right" vertical="center" textRotation="0" wrapText="true" shrinkToFit="false"/>
    </xf>
    <xf xfId="0" fontId="23" numFmtId="164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16" numFmtId="0" fillId="2" borderId="20" applyFont="1" applyNumberFormat="0" applyFill="0" applyBorder="1" applyAlignment="1">
      <alignment horizontal="center" vertical="center" textRotation="0" wrapText="false" shrinkToFit="false"/>
    </xf>
    <xf xfId="0" fontId="16" numFmtId="0" fillId="2" borderId="15" applyFont="1" applyNumberFormat="0" applyFill="0" applyBorder="1" applyAlignment="0">
      <alignment horizontal="general" vertical="bottom" textRotation="0" wrapText="false" shrinkToFit="false"/>
    </xf>
    <xf xfId="0" fontId="16" numFmtId="164" fillId="2" borderId="1" applyFont="1" applyNumberFormat="1" applyFill="0" applyBorder="1" applyAlignment="0">
      <alignment horizontal="general" vertical="bottom" textRotation="0" wrapText="false" shrinkToFit="false"/>
    </xf>
    <xf xfId="0" fontId="16" numFmtId="164" fillId="2" borderId="1" applyFont="1" applyNumberFormat="1" applyFill="0" applyBorder="1" applyAlignment="0">
      <alignment horizontal="general" vertical="bottom" textRotation="0" wrapText="false" shrinkToFit="false"/>
    </xf>
    <xf xfId="0" fontId="16" numFmtId="0" fillId="2" borderId="18" applyFont="1" applyNumberFormat="0" applyFill="0" applyBorder="1" applyAlignment="1">
      <alignment horizontal="center" vertical="bottom" textRotation="0" wrapText="false" shrinkToFit="false"/>
    </xf>
    <xf xfId="0" fontId="16" numFmtId="164" fillId="2" borderId="1" applyFont="1" applyNumberFormat="1" applyFill="0" applyBorder="1" applyAlignment="1">
      <alignment horizontal="center" vertical="bottom" textRotation="0" wrapText="false" shrinkToFit="false"/>
    </xf>
    <xf xfId="0" fontId="16" numFmtId="0" fillId="2" borderId="10" applyFont="1" applyNumberFormat="0" applyFill="0" applyBorder="1" applyAlignment="0">
      <alignment horizontal="general" vertical="bottom" textRotation="0" wrapText="false" shrinkToFit="false"/>
    </xf>
    <xf xfId="0" fontId="12" numFmtId="2" fillId="3" borderId="1" applyFont="1" applyNumberFormat="1" applyFill="1" applyBorder="1" applyAlignment="1">
      <alignment horizontal="right" vertical="bottom" textRotation="0" wrapText="false" shrinkToFit="false"/>
    </xf>
    <xf xfId="0" fontId="12" numFmtId="2" fillId="3" borderId="1" applyFont="1" applyNumberFormat="1" applyFill="1" applyBorder="1" applyAlignment="0">
      <alignment horizontal="general" vertical="bottom" textRotation="0" wrapText="false" shrinkToFit="false"/>
    </xf>
    <xf xfId="0" fontId="12" numFmtId="164" fillId="3" borderId="1" applyFont="1" applyNumberFormat="1" applyFill="1" applyBorder="1" applyAlignment="0">
      <alignment horizontal="general" vertical="bottom" textRotation="0" wrapText="false" shrinkToFit="false"/>
    </xf>
    <xf xfId="0" fontId="6" numFmtId="164" fillId="3" borderId="1" applyFont="1" applyNumberFormat="1" applyFill="1" applyBorder="1" applyAlignment="0">
      <alignment horizontal="general" vertical="bottom" textRotation="0" wrapText="false" shrinkToFit="false"/>
    </xf>
    <xf xfId="0" fontId="12" numFmtId="0" fillId="6" borderId="3" applyFont="1" applyNumberFormat="0" applyFill="1" applyBorder="1" applyAlignment="1">
      <alignment horizontal="left" vertical="center" textRotation="0" wrapText="false" shrinkToFit="false"/>
    </xf>
    <xf xfId="0" fontId="12" numFmtId="0" fillId="6" borderId="15" applyFont="1" applyNumberFormat="0" applyFill="1" applyBorder="1" applyAlignment="1">
      <alignment horizontal="left" vertical="center" textRotation="0" wrapText="false" shrinkToFit="false"/>
    </xf>
    <xf xfId="0" fontId="12" numFmtId="0" fillId="6" borderId="4" applyFont="1" applyNumberFormat="0" applyFill="1" applyBorder="1" applyAlignment="1">
      <alignment horizontal="left" vertical="center" textRotation="0" wrapText="false" shrinkToFit="false"/>
    </xf>
    <xf xfId="0" fontId="12" numFmtId="0" fillId="6" borderId="3" applyFont="1" applyNumberFormat="0" applyFill="1" applyBorder="1" applyAlignment="1">
      <alignment horizontal="center" vertical="bottom" textRotation="0" wrapText="false" shrinkToFit="false"/>
    </xf>
    <xf xfId="0" fontId="12" numFmtId="0" fillId="6" borderId="15" applyFont="1" applyNumberFormat="0" applyFill="1" applyBorder="1" applyAlignment="1">
      <alignment horizontal="center" vertical="bottom" textRotation="0" wrapText="false" shrinkToFit="false"/>
    </xf>
    <xf xfId="0" fontId="12" numFmtId="0" fillId="6" borderId="4" applyFont="1" applyNumberFormat="0" applyFill="1" applyBorder="1" applyAlignment="1">
      <alignment horizontal="center" vertical="bottom" textRotation="0" wrapText="false" shrinkToFit="false"/>
    </xf>
    <xf xfId="0" fontId="13" numFmtId="0" fillId="6" borderId="3" applyFont="1" applyNumberFormat="0" applyFill="1" applyBorder="1" applyAlignment="1">
      <alignment horizontal="left" vertical="bottom" textRotation="0" wrapText="false" shrinkToFit="false"/>
    </xf>
    <xf xfId="0" fontId="13" numFmtId="0" fillId="6" borderId="15" applyFont="1" applyNumberFormat="0" applyFill="1" applyBorder="1" applyAlignment="1">
      <alignment horizontal="left" vertical="bottom" textRotation="0" wrapText="false" shrinkToFit="false"/>
    </xf>
    <xf xfId="0" fontId="13" numFmtId="0" fillId="6" borderId="4" applyFont="1" applyNumberFormat="0" applyFill="1" applyBorder="1" applyAlignment="1">
      <alignment horizontal="left" vertical="bottom" textRotation="0" wrapText="false" shrinkToFit="false"/>
    </xf>
    <xf xfId="0" fontId="12" numFmtId="0" fillId="13" borderId="3" applyFont="1" applyNumberFormat="0" applyFill="1" applyBorder="1" applyAlignment="1">
      <alignment horizontal="left" vertical="bottom" textRotation="0" wrapText="false" shrinkToFit="false"/>
    </xf>
    <xf xfId="0" fontId="12" numFmtId="0" fillId="13" borderId="15" applyFont="1" applyNumberFormat="0" applyFill="1" applyBorder="1" applyAlignment="1">
      <alignment horizontal="left" vertical="bottom" textRotation="0" wrapText="false" shrinkToFit="false"/>
    </xf>
    <xf xfId="0" fontId="12" numFmtId="0" fillId="13" borderId="4" applyFont="1" applyNumberFormat="0" applyFill="1" applyBorder="1" applyAlignment="1">
      <alignment horizontal="left" vertical="bottom" textRotation="0" wrapText="false" shrinkToFit="false"/>
    </xf>
    <xf xfId="0" fontId="12" numFmtId="0" fillId="6" borderId="3" applyFont="1" applyNumberFormat="0" applyFill="1" applyBorder="1" applyAlignment="1">
      <alignment horizontal="left" vertical="bottom" textRotation="0" wrapText="false" shrinkToFit="false"/>
    </xf>
    <xf xfId="0" fontId="12" numFmtId="0" fillId="6" borderId="15" applyFont="1" applyNumberFormat="0" applyFill="1" applyBorder="1" applyAlignment="1">
      <alignment horizontal="left" vertical="bottom" textRotation="0" wrapText="false" shrinkToFit="false"/>
    </xf>
    <xf xfId="0" fontId="12" numFmtId="0" fillId="6" borderId="4" applyFont="1" applyNumberFormat="0" applyFill="1" applyBorder="1" applyAlignment="1">
      <alignment horizontal="left" vertical="bottom" textRotation="0" wrapText="false" shrinkToFit="false"/>
    </xf>
    <xf xfId="0" fontId="12" numFmtId="0" fillId="6" borderId="14" applyFont="1" applyNumberFormat="0" applyFill="1" applyBorder="1" applyAlignment="1">
      <alignment horizontal="center" vertical="center" textRotation="0" wrapText="false" shrinkToFit="false"/>
    </xf>
    <xf xfId="0" fontId="12" numFmtId="0" fillId="8" borderId="3" applyFont="1" applyNumberFormat="0" applyFill="1" applyBorder="1" applyAlignment="1">
      <alignment horizontal="center" vertical="center" textRotation="0" wrapText="false" shrinkToFit="false"/>
    </xf>
    <xf xfId="0" fontId="12" numFmtId="0" fillId="8" borderId="4" applyFont="1" applyNumberFormat="0" applyFill="1" applyBorder="1" applyAlignment="1">
      <alignment horizontal="center" vertical="center" textRotation="0" wrapText="false" shrinkToFit="false"/>
    </xf>
    <xf xfId="0" fontId="12" numFmtId="0" fillId="14" borderId="3" applyFont="1" applyNumberFormat="0" applyFill="1" applyBorder="1" applyAlignment="1">
      <alignment horizontal="center" vertical="center" textRotation="0" wrapText="false" shrinkToFit="false"/>
    </xf>
    <xf xfId="0" fontId="12" numFmtId="0" fillId="14" borderId="4" applyFont="1" applyNumberFormat="0" applyFill="1" applyBorder="1" applyAlignment="1">
      <alignment horizontal="center" vertical="center" textRotation="0" wrapText="false" shrinkToFit="false"/>
    </xf>
    <xf xfId="0" fontId="12" numFmtId="0" fillId="10" borderId="3" applyFont="1" applyNumberFormat="0" applyFill="1" applyBorder="1" applyAlignment="1">
      <alignment horizontal="center" vertical="bottom" textRotation="0" wrapText="false" shrinkToFit="false"/>
    </xf>
    <xf xfId="0" fontId="12" numFmtId="0" fillId="10" borderId="4" applyFont="1" applyNumberFormat="0" applyFill="1" applyBorder="1" applyAlignment="1">
      <alignment horizontal="center" vertical="bottom" textRotation="0" wrapText="false" shrinkToFit="false"/>
    </xf>
    <xf xfId="0" fontId="12" numFmtId="0" fillId="15" borderId="3" applyFont="1" applyNumberFormat="0" applyFill="1" applyBorder="1" applyAlignment="1">
      <alignment horizontal="center" vertical="bottom" textRotation="0" wrapText="false" shrinkToFit="false"/>
    </xf>
    <xf xfId="0" fontId="12" numFmtId="0" fillId="15" borderId="4" applyFont="1" applyNumberFormat="0" applyFill="1" applyBorder="1" applyAlignment="1">
      <alignment horizontal="center" vertical="bottom" textRotation="0" wrapText="false" shrinkToFit="false"/>
    </xf>
    <xf xfId="0" fontId="12" numFmtId="0" fillId="6" borderId="12" applyFont="1" applyNumberFormat="0" applyFill="1" applyBorder="1" applyAlignment="1">
      <alignment horizontal="center" vertical="center" textRotation="0" wrapText="false" shrinkToFit="false"/>
    </xf>
    <xf xfId="0" fontId="16" numFmtId="164" fillId="2" borderId="1" applyFont="1" applyNumberFormat="1" applyFill="0" applyBorder="1" applyAlignment="1">
      <alignment horizontal="general" vertical="center" textRotation="0" wrapText="false" shrinkToFit="false"/>
    </xf>
    <xf xfId="0" fontId="32" numFmtId="0" fillId="2" borderId="15" applyFont="1" applyNumberFormat="0" applyFill="0" applyBorder="1" applyAlignment="0">
      <alignment horizontal="general" vertical="bottom" textRotation="0" wrapText="false" shrinkToFit="false"/>
    </xf>
    <xf xfId="0" fontId="16" numFmtId="3" fillId="2" borderId="1" applyFont="1" applyNumberFormat="1" applyFill="0" applyBorder="1" applyAlignment="1">
      <alignment horizontal="center" vertical="bottom" textRotation="0" wrapText="false" shrinkToFit="false"/>
    </xf>
    <xf xfId="0" fontId="9" numFmtId="0" fillId="3" borderId="1" applyFont="1" applyNumberFormat="0" applyFill="1" applyBorder="1" applyAlignment="0">
      <alignment horizontal="general" vertical="bottom" textRotation="0" wrapText="false" shrinkToFit="false"/>
    </xf>
    <xf xfId="0" fontId="16" numFmtId="164" fillId="3" borderId="1" applyFont="1" applyNumberFormat="1" applyFill="1" applyBorder="1" applyAlignment="0">
      <alignment horizontal="general" vertical="bottom" textRotation="0" wrapText="false" shrinkToFit="false"/>
    </xf>
    <xf xfId="0" fontId="16" numFmtId="0" fillId="3" borderId="1" applyFont="1" applyNumberFormat="0" applyFill="1" applyBorder="1" applyAlignment="1">
      <alignment horizontal="center" vertical="bottom" textRotation="0" wrapText="false" shrinkToFit="false"/>
    </xf>
    <xf xfId="0" fontId="33" numFmtId="164" fillId="3" borderId="1" applyFont="1" applyNumberFormat="1" applyFill="1" applyBorder="1" applyAlignment="0">
      <alignment horizontal="general" vertical="bottom" textRotation="0" wrapText="false" shrinkToFit="false"/>
    </xf>
    <xf xfId="0" fontId="13" numFmtId="2" fillId="3" borderId="1" applyFont="1" applyNumberFormat="1" applyFill="1" applyBorder="1" applyAlignment="1">
      <alignment horizontal="right" vertical="bottom" textRotation="0" wrapText="false" shrinkToFit="false"/>
    </xf>
    <xf xfId="0" fontId="13" numFmtId="164" fillId="3" borderId="1" applyFont="1" applyNumberFormat="1" applyFill="1" applyBorder="1" applyAlignment="0">
      <alignment horizontal="general" vertical="bottom" textRotation="0" wrapText="false" shrinkToFit="false"/>
    </xf>
    <xf xfId="0" fontId="13" numFmtId="2" fillId="3" borderId="1" applyFont="1" applyNumberFormat="1" applyFill="1" applyBorder="1" applyAlignment="0">
      <alignment horizontal="general" vertical="bottom" textRotation="0" wrapText="false" shrinkToFit="false"/>
    </xf>
    <xf xfId="0" fontId="13" numFmtId="164" fillId="3" borderId="1" applyFont="1" applyNumberFormat="1" applyFill="1" applyBorder="1" applyAlignment="0">
      <alignment horizontal="general" vertical="bottom" textRotation="0" wrapText="false" shrinkToFit="false"/>
    </xf>
    <xf xfId="0" fontId="16" numFmtId="0" fillId="16" borderId="20" applyFont="1" applyNumberFormat="0" applyFill="1" applyBorder="1" applyAlignment="1">
      <alignment horizontal="center" vertical="center" textRotation="0" wrapText="false" shrinkToFit="false"/>
    </xf>
    <xf xfId="0" fontId="12" numFmtId="0" fillId="16" borderId="1" applyFont="1" applyNumberFormat="0" applyFill="1" applyBorder="1" applyAlignment="1">
      <alignment horizontal="general" vertical="center" textRotation="0" wrapText="true" shrinkToFit="false"/>
    </xf>
    <xf xfId="0" fontId="16" numFmtId="0" fillId="16" borderId="1" applyFont="1" applyNumberFormat="0" applyFill="1" applyBorder="1" applyAlignment="1">
      <alignment horizontal="center" vertical="center" textRotation="0" wrapText="true" shrinkToFit="false"/>
    </xf>
    <xf xfId="0" fontId="16" numFmtId="168" fillId="16" borderId="1" applyFont="1" applyNumberFormat="1" applyFill="1" applyBorder="1" applyAlignment="1">
      <alignment horizontal="center" vertical="center" textRotation="0" wrapText="true" shrinkToFit="false"/>
    </xf>
    <xf xfId="0" fontId="16" numFmtId="168" fillId="16" borderId="1" applyFont="1" applyNumberFormat="1" applyFill="1" applyBorder="1" applyAlignment="1">
      <alignment horizontal="general" vertical="center" textRotation="0" wrapText="true" shrinkToFit="false"/>
    </xf>
    <xf xfId="0" fontId="16" numFmtId="0" fillId="16" borderId="1" applyFont="1" applyNumberFormat="0" applyFill="1" applyBorder="1" applyAlignment="1">
      <alignment horizontal="center" vertical="center" textRotation="0" wrapText="false" shrinkToFit="false"/>
    </xf>
    <xf xfId="0" fontId="16" numFmtId="164" fillId="16" borderId="1" applyFont="1" applyNumberFormat="1" applyFill="1" applyBorder="1" applyAlignment="1">
      <alignment horizontal="general" vertical="center" textRotation="0" wrapText="false" shrinkToFit="false"/>
    </xf>
    <xf xfId="0" fontId="0" numFmtId="0" fillId="16" borderId="0" applyFont="0" applyNumberFormat="0" applyFill="1" applyBorder="0" applyAlignment="0">
      <alignment horizontal="general" vertical="bottom" textRotation="0" wrapText="false" shrinkToFit="false"/>
    </xf>
    <xf xfId="0" fontId="16" numFmtId="0" fillId="16" borderId="18" applyFont="1" applyNumberFormat="0" applyFill="1" applyBorder="1" applyAlignment="1">
      <alignment horizontal="center" vertical="bottom" textRotation="0" wrapText="false" shrinkToFit="false"/>
    </xf>
    <xf xfId="0" fontId="12" numFmtId="4" fillId="16" borderId="1" applyFont="1" applyNumberFormat="1" applyFill="1" applyBorder="1" applyAlignment="1">
      <alignment horizontal="center" vertical="center" textRotation="0" wrapText="false" shrinkToFit="false"/>
    </xf>
    <xf xfId="0" fontId="1" numFmtId="0" fillId="16" borderId="1" applyFont="1" applyNumberFormat="0" applyFill="1" applyBorder="1" applyAlignment="1">
      <alignment horizontal="general" vertical="center" textRotation="0" wrapText="false" shrinkToFit="false"/>
    </xf>
    <xf xfId="0" fontId="16" numFmtId="164" fillId="16" borderId="1" applyFont="1" applyNumberFormat="1" applyFill="1" applyBorder="1" applyAlignment="1">
      <alignment horizontal="general" vertical="center" textRotation="0" wrapText="true" shrinkToFit="false"/>
    </xf>
    <xf xfId="0" fontId="16" numFmtId="164" fillId="16" borderId="1" applyFont="1" applyNumberFormat="1" applyFill="1" applyBorder="1" applyAlignment="1">
      <alignment horizontal="center" vertical="center" textRotation="0" wrapText="true" shrinkToFit="false"/>
    </xf>
    <xf xfId="0" fontId="12" numFmtId="0" fillId="16" borderId="1" applyFont="1" applyNumberFormat="0" applyFill="1" applyBorder="1" applyAlignment="0">
      <alignment horizontal="general" vertical="bottom" textRotation="0" wrapText="false" shrinkToFit="false"/>
    </xf>
    <xf xfId="0" fontId="16" numFmtId="164" fillId="16" borderId="1" applyFont="1" applyNumberFormat="1" applyFill="1" applyBorder="1" applyAlignment="1">
      <alignment horizontal="center" vertical="center" textRotation="0" wrapText="false" shrinkToFit="false"/>
    </xf>
    <xf xfId="0" fontId="16" numFmtId="164" fillId="2" borderId="1" applyFont="1" applyNumberFormat="1" applyFill="0" applyBorder="1" applyAlignment="1">
      <alignment horizontal="center" vertical="center" textRotation="0" wrapText="false" shrinkToFit="false"/>
    </xf>
    <xf xfId="0" fontId="16" numFmtId="4" fillId="2" borderId="1" applyFont="1" applyNumberFormat="1" applyFill="0" applyBorder="1" applyAlignment="1">
      <alignment horizontal="center" vertical="center" textRotation="0" wrapText="false" shrinkToFit="false"/>
    </xf>
    <xf xfId="0" fontId="16" numFmtId="0" fillId="2" borderId="1" applyFont="1" applyNumberFormat="0" applyFill="0" applyBorder="1" applyAlignment="1">
      <alignment horizontal="center" vertical="center" textRotation="0" wrapText="false" shrinkToFit="false"/>
    </xf>
    <xf xfId="0" fontId="16" numFmtId="164" fillId="2" borderId="1" applyFont="1" applyNumberFormat="1" applyFill="0" applyBorder="1" applyAlignment="1">
      <alignment horizontal="general" vertical="center" textRotation="0" wrapText="false" shrinkToFit="false"/>
    </xf>
    <xf xfId="0" fontId="16" numFmtId="169" fillId="2" borderId="1" applyFont="1" applyNumberFormat="1" applyFill="0" applyBorder="1" applyAlignment="1">
      <alignment horizontal="center" vertical="bottom" textRotation="0" wrapText="false" shrinkToFit="false"/>
    </xf>
    <xf xfId="0" fontId="16" numFmtId="164" fillId="2" borderId="1" applyFont="1" applyNumberFormat="1" applyFill="0" applyBorder="1" applyAlignment="1">
      <alignment horizontal="general" vertical="center" textRotation="0" wrapText="true" shrinkToFit="false"/>
    </xf>
    <xf xfId="0" fontId="16" numFmtId="164" fillId="2" borderId="1" applyFont="1" applyNumberFormat="1" applyFill="0" applyBorder="1" applyAlignment="1">
      <alignment horizontal="center" vertical="center" textRotation="0" wrapText="true" shrinkToFit="false"/>
    </xf>
    <xf xfId="0" fontId="16" numFmtId="4" fillId="2" borderId="1" applyFont="1" applyNumberFormat="1" applyFill="0" applyBorder="1" applyAlignment="1">
      <alignment horizontal="center" vertical="bottom" textRotation="0" wrapText="false" shrinkToFit="false"/>
    </xf>
    <xf xfId="0" fontId="16" numFmtId="0" fillId="2" borderId="1" applyFont="1" applyNumberFormat="0" applyFill="0" applyBorder="1" applyAlignment="1">
      <alignment horizontal="center" vertical="center" textRotation="0" wrapText="true" shrinkToFit="false"/>
    </xf>
    <xf xfId="0" fontId="16" numFmtId="164" fillId="2" borderId="1" applyFont="1" applyNumberFormat="1" applyFill="0" applyBorder="1" applyAlignment="1">
      <alignment horizontal="general" vertical="center" textRotation="0" wrapText="true" shrinkToFit="false"/>
    </xf>
    <xf xfId="0" fontId="34" numFmtId="164" fillId="3" borderId="1" applyFont="1" applyNumberFormat="1" applyFill="1" applyBorder="1" applyAlignment="0">
      <alignment horizontal="general" vertical="bottom" textRotation="0" wrapText="false" shrinkToFit="false"/>
    </xf>
    <xf xfId="0" fontId="34" numFmtId="164" fillId="3" borderId="12" applyFont="1" applyNumberFormat="1" applyFill="1" applyBorder="1" applyAlignment="1">
      <alignment horizontal="right" vertical="bottom" textRotation="0" wrapText="false" shrinkToFit="false"/>
    </xf>
    <xf xfId="0" fontId="34" numFmtId="164" fillId="3" borderId="12" applyFont="1" applyNumberFormat="1" applyFill="1" applyBorder="1" applyAlignment="0">
      <alignment horizontal="general" vertical="bottom" textRotation="0" wrapText="false" shrinkToFit="false"/>
    </xf>
    <xf xfId="0" fontId="34" numFmtId="2" fillId="3" borderId="12" applyFont="1" applyNumberFormat="1" applyFill="1" applyBorder="1" applyAlignment="0">
      <alignment horizontal="general" vertical="bottom" textRotation="0" wrapText="false" shrinkToFit="false"/>
    </xf>
    <xf xfId="0" fontId="34" numFmtId="164" fillId="3" borderId="12" applyFont="1" applyNumberFormat="1" applyFill="1" applyBorder="1" applyAlignment="0">
      <alignment horizontal="general" vertical="bottom" textRotation="0" wrapText="false" shrinkToFit="false"/>
    </xf>
    <xf xfId="0" fontId="35" numFmtId="0" fillId="4" borderId="0" applyFont="1" applyNumberFormat="0" applyFill="1" applyBorder="0" applyAlignment="1">
      <alignment horizontal="general" vertical="top" textRotation="0" wrapText="false" shrinkToFit="false"/>
    </xf>
    <xf xfId="0" fontId="36" numFmtId="0" fillId="4" borderId="0" applyFont="1" applyNumberFormat="0" applyFill="1" applyBorder="0" applyAlignment="0">
      <alignment horizontal="general" vertical="bottom" textRotation="0" wrapText="false" shrinkToFit="false"/>
    </xf>
    <xf xfId="0" fontId="37" numFmtId="0" fillId="4" borderId="0" applyFont="1" applyNumberFormat="0" applyFill="1" applyBorder="0" applyAlignment="1">
      <alignment horizontal="general" vertical="top" textRotation="0" wrapText="false" shrinkToFit="false"/>
    </xf>
    <xf xfId="0" fontId="38" numFmtId="0" fillId="4" borderId="0" applyFont="1" applyNumberFormat="0" applyFill="1" applyBorder="0" applyAlignment="1">
      <alignment horizontal="center" vertical="bottom" textRotation="0" wrapText="false" shrinkToFit="false"/>
    </xf>
    <xf xfId="0" fontId="39" numFmtId="0" fillId="4" borderId="0" applyFont="1" applyNumberFormat="0" applyFill="1" applyBorder="0" applyAlignment="1">
      <alignment horizontal="center" vertical="center" textRotation="0" wrapText="false" shrinkToFit="false"/>
    </xf>
    <xf xfId="0" fontId="40" numFmtId="0" fillId="4" borderId="0" applyFont="1" applyNumberFormat="0" applyFill="1" applyBorder="0" applyAlignment="0">
      <alignment horizontal="general" vertical="bottom" textRotation="0" wrapText="false" shrinkToFit="false"/>
    </xf>
    <xf xfId="0" fontId="41" numFmtId="0" fillId="4" borderId="0" applyFont="1" applyNumberFormat="0" applyFill="1" applyBorder="0" applyAlignment="0">
      <alignment horizontal="general" vertical="bottom" textRotation="0" wrapText="false" shrinkToFit="false"/>
    </xf>
    <xf xfId="0" fontId="40" numFmtId="0" fillId="4" borderId="0" applyFont="1" applyNumberFormat="0" applyFill="1" applyBorder="0" applyAlignment="1">
      <alignment horizontal="left" vertical="center" textRotation="0" wrapText="false" shrinkToFit="false"/>
    </xf>
    <xf xfId="0" fontId="40" numFmtId="0" fillId="4" borderId="0" applyFont="1" applyNumberFormat="0" applyFill="1" applyBorder="0" applyAlignment="1">
      <alignment horizontal="center" vertical="bottom" textRotation="0" wrapText="false" shrinkToFit="false"/>
    </xf>
    <xf xfId="0" fontId="40" numFmtId="0" fillId="4" borderId="0" applyFont="1" applyNumberFormat="0" applyFill="1" applyBorder="0" applyAlignment="1">
      <alignment horizontal="left" vertical="bottom" textRotation="0" wrapText="false" shrinkToFit="false"/>
    </xf>
    <xf xfId="0" fontId="40" numFmtId="0" fillId="4" borderId="0" applyFont="1" applyNumberFormat="0" applyFill="1" applyBorder="0" applyAlignment="1">
      <alignment horizontal="center" vertical="bottom" textRotation="0" wrapText="false" shrinkToFit="false"/>
    </xf>
    <xf xfId="0" fontId="40" numFmtId="0" fillId="4" borderId="0" applyFont="1" applyNumberFormat="0" applyFill="1" applyBorder="0" applyAlignment="1">
      <alignment horizontal="center" vertical="center" textRotation="0" wrapText="false" shrinkToFit="false"/>
    </xf>
    <xf xfId="0" fontId="40" numFmtId="0" fillId="4" borderId="0" applyFont="1" applyNumberFormat="0" applyFill="1" applyBorder="0" applyAlignment="1">
      <alignment horizontal="center" vertical="center" textRotation="0" wrapText="false" shrinkToFit="false"/>
    </xf>
    <xf xfId="0" fontId="35" numFmtId="0" fillId="4" borderId="0" applyFont="1" applyNumberFormat="0" applyFill="1" applyBorder="0" applyAlignment="1">
      <alignment horizontal="center" vertical="center" textRotation="0" wrapText="false" shrinkToFit="false"/>
    </xf>
    <xf xfId="0" fontId="35" numFmtId="0" fillId="4" borderId="0" applyFont="1" applyNumberFormat="0" applyFill="1" applyBorder="0" applyAlignment="1">
      <alignment horizontal="general" vertical="center" textRotation="0" wrapText="true" shrinkToFit="false"/>
    </xf>
    <xf xfId="0" fontId="35" numFmtId="168" fillId="4" borderId="0" applyFont="1" applyNumberFormat="1" applyFill="1" applyBorder="0" applyAlignment="1">
      <alignment horizontal="center" vertical="center" textRotation="0" wrapText="true" shrinkToFit="false"/>
    </xf>
    <xf xfId="0" fontId="35" numFmtId="0" fillId="4" borderId="0" applyFont="1" applyNumberFormat="0" applyFill="1" applyBorder="0" applyAlignment="1">
      <alignment horizontal="center" vertical="center" textRotation="0" wrapText="true" shrinkToFit="false"/>
    </xf>
    <xf xfId="0" fontId="35" numFmtId="168" fillId="4" borderId="0" applyFont="1" applyNumberFormat="1" applyFill="1" applyBorder="0" applyAlignment="1">
      <alignment horizontal="center" vertical="center" textRotation="0" wrapText="false" shrinkToFit="false"/>
    </xf>
    <xf xfId="0" fontId="35" numFmtId="168" fillId="4" borderId="0" applyFont="1" applyNumberFormat="1" applyFill="1" applyBorder="0" applyAlignment="1">
      <alignment horizontal="general" vertical="center" textRotation="0" wrapText="false" shrinkToFit="false"/>
    </xf>
    <xf xfId="0" fontId="35" numFmtId="164" fillId="4" borderId="0" applyFont="1" applyNumberFormat="1" applyFill="1" applyBorder="0" applyAlignment="1">
      <alignment horizontal="center" vertical="center" textRotation="0" wrapText="false" shrinkToFit="false"/>
    </xf>
    <xf xfId="0" fontId="35" numFmtId="168" fillId="4" borderId="0" applyFont="1" applyNumberFormat="1" applyFill="1" applyBorder="0" applyAlignment="1">
      <alignment horizontal="right" vertical="center" textRotation="0" wrapText="false" shrinkToFit="false"/>
    </xf>
    <xf xfId="0" fontId="35" numFmtId="164" fillId="4" borderId="0" applyFont="1" applyNumberFormat="1" applyFill="1" applyBorder="0" applyAlignment="1">
      <alignment horizontal="general" vertical="center" textRotation="0" wrapText="false" shrinkToFit="false"/>
    </xf>
    <xf xfId="0" fontId="35" numFmtId="0" fillId="4" borderId="0" applyFont="1" applyNumberFormat="0" applyFill="1" applyBorder="0" applyAlignment="1">
      <alignment horizontal="center" vertical="bottom" textRotation="0" wrapText="false" shrinkToFit="false"/>
    </xf>
    <xf xfId="0" fontId="35" numFmtId="4" fillId="4" borderId="0" applyFont="1" applyNumberFormat="1" applyFill="1" applyBorder="0" applyAlignment="1">
      <alignment horizontal="right" vertical="center" textRotation="0" wrapText="true" shrinkToFit="false"/>
    </xf>
    <xf xfId="0" fontId="35" numFmtId="4" fillId="4" borderId="0" applyFont="1" applyNumberFormat="1" applyFill="1" applyBorder="0" applyAlignment="1">
      <alignment horizontal="general" vertical="center" textRotation="0" wrapText="true" shrinkToFit="false"/>
    </xf>
    <xf xfId="0" fontId="35" numFmtId="0" fillId="4" borderId="0" applyFont="1" applyNumberFormat="0" applyFill="1" applyBorder="0" applyAlignment="1">
      <alignment horizontal="right" vertical="center" textRotation="0" wrapText="true" shrinkToFit="false"/>
    </xf>
    <xf xfId="0" fontId="40" numFmtId="0" fillId="4" borderId="0" applyFont="1" applyNumberFormat="0" applyFill="1" applyBorder="0" applyAlignment="1">
      <alignment horizontal="general" vertical="center" textRotation="0" wrapText="true" shrinkToFit="false"/>
    </xf>
    <xf xfId="0" fontId="35" numFmtId="3" fillId="4" borderId="0" applyFont="1" applyNumberFormat="1" applyFill="1" applyBorder="0" applyAlignment="1">
      <alignment horizontal="center" vertical="center" textRotation="0" wrapText="false" shrinkToFit="false"/>
    </xf>
    <xf xfId="0" fontId="35" numFmtId="164" fillId="4" borderId="0" applyFont="1" applyNumberFormat="1" applyFill="1" applyBorder="0" applyAlignment="1">
      <alignment horizontal="center" vertical="center" textRotation="0" wrapText="false" shrinkToFit="false"/>
    </xf>
    <xf xfId="0" fontId="35" numFmtId="168" fillId="4" borderId="0" applyFont="1" applyNumberFormat="1" applyFill="1" applyBorder="0" applyAlignment="1">
      <alignment horizontal="right" vertical="center" textRotation="0" wrapText="true" shrinkToFit="false"/>
    </xf>
    <xf xfId="0" fontId="35" numFmtId="168" fillId="4" borderId="0" applyFont="1" applyNumberFormat="1" applyFill="1" applyBorder="0" applyAlignment="1">
      <alignment horizontal="right" vertical="center" textRotation="0" wrapText="true" shrinkToFit="false"/>
    </xf>
    <xf xfId="0" fontId="35" numFmtId="168" fillId="4" borderId="0" applyFont="1" applyNumberFormat="1" applyFill="1" applyBorder="0" applyAlignment="1">
      <alignment horizontal="center" vertical="center" textRotation="0" wrapText="true" shrinkToFit="false"/>
    </xf>
    <xf xfId="0" fontId="35" numFmtId="168" fillId="4" borderId="0" applyFont="1" applyNumberFormat="1" applyFill="1" applyBorder="0" applyAlignment="1">
      <alignment horizontal="right" vertical="center" textRotation="0" wrapText="true" shrinkToFit="false"/>
    </xf>
    <xf xfId="0" fontId="35" numFmtId="164" fillId="4" borderId="0" applyFont="1" applyNumberFormat="1" applyFill="1" applyBorder="0" applyAlignment="1">
      <alignment horizontal="right" vertical="center" textRotation="0" wrapText="true" shrinkToFit="false"/>
    </xf>
    <xf xfId="0" fontId="35" numFmtId="164" fillId="4" borderId="0" applyFont="1" applyNumberFormat="1" applyFill="1" applyBorder="0" applyAlignment="1">
      <alignment horizontal="right" vertical="center" textRotation="0" wrapText="false" shrinkToFit="false"/>
    </xf>
    <xf xfId="0" fontId="35" numFmtId="168" fillId="4" borderId="0" applyFont="1" applyNumberFormat="1" applyFill="1" applyBorder="0" applyAlignment="1">
      <alignment horizontal="center" vertical="center" textRotation="0" wrapText="true" shrinkToFit="false"/>
    </xf>
    <xf xfId="0" fontId="35" numFmtId="4" fillId="4" borderId="0" applyFont="1" applyNumberFormat="1" applyFill="1" applyBorder="0" applyAlignment="1">
      <alignment horizontal="center" vertical="center" textRotation="0" wrapText="false" shrinkToFit="false"/>
    </xf>
    <xf xfId="0" fontId="35" numFmtId="4" fillId="4" borderId="0" applyFont="1" applyNumberFormat="1" applyFill="1" applyBorder="0" applyAlignment="1">
      <alignment horizontal="right" vertical="center" textRotation="0" wrapText="false" shrinkToFit="false"/>
    </xf>
    <xf xfId="0" fontId="35" numFmtId="4" fillId="4" borderId="0" applyFont="1" applyNumberFormat="1" applyFill="1" applyBorder="0" applyAlignment="1">
      <alignment horizontal="center" vertical="center" textRotation="0" wrapText="true" shrinkToFit="false"/>
    </xf>
    <xf xfId="0" fontId="35" numFmtId="164" fillId="4" borderId="0" applyFont="1" applyNumberFormat="1" applyFill="1" applyBorder="0" applyAlignment="1">
      <alignment horizontal="center" vertical="center" textRotation="0" wrapText="true" shrinkToFit="false"/>
    </xf>
    <xf xfId="0" fontId="35" numFmtId="0" fillId="4" borderId="0" applyFont="1" applyNumberFormat="0" applyFill="1" applyBorder="0" applyAlignment="1">
      <alignment horizontal="left" vertical="center" textRotation="0" wrapText="true" shrinkToFit="false"/>
    </xf>
    <xf xfId="0" fontId="35" numFmtId="164" fillId="4" borderId="0" applyFont="1" applyNumberFormat="1" applyFill="1" applyBorder="0" applyAlignment="1">
      <alignment horizontal="center" vertical="center" textRotation="0" wrapText="true" shrinkToFit="false"/>
    </xf>
    <xf xfId="0" fontId="35" numFmtId="4" fillId="4" borderId="0" applyFont="1" applyNumberFormat="1" applyFill="1" applyBorder="0" applyAlignment="1">
      <alignment horizontal="center" vertical="center" textRotation="0" wrapText="false" shrinkToFit="false"/>
    </xf>
    <xf xfId="0" fontId="35" numFmtId="4" fillId="4" borderId="0" applyFont="1" applyNumberFormat="1" applyFill="1" applyBorder="0" applyAlignment="1">
      <alignment horizontal="general" vertical="center" textRotation="0" wrapText="false" shrinkToFit="false"/>
    </xf>
    <xf xfId="0" fontId="35" numFmtId="2" fillId="4" borderId="0" applyFont="1" applyNumberFormat="1" applyFill="1" applyBorder="0" applyAlignment="1">
      <alignment horizontal="right" vertical="center" textRotation="0" wrapText="true" shrinkToFit="false"/>
    </xf>
    <xf xfId="0" fontId="35" numFmtId="164" fillId="4" borderId="0" applyFont="1" applyNumberFormat="1" applyFill="1" applyBorder="0" applyAlignment="1">
      <alignment horizontal="center" vertical="bottom" textRotation="0" wrapText="false" shrinkToFit="false"/>
    </xf>
    <xf xfId="0" fontId="35" numFmtId="0" fillId="4" borderId="0" applyFont="1" applyNumberFormat="0" applyFill="1" applyBorder="0" applyAlignment="1">
      <alignment horizontal="center" vertical="bottom" textRotation="0" wrapText="true" shrinkToFit="false"/>
    </xf>
    <xf xfId="0" fontId="41" numFmtId="0" fillId="4" borderId="0" applyFont="1" applyNumberFormat="0" applyFill="1" applyBorder="0" applyAlignment="1">
      <alignment horizontal="center" vertical="bottom" textRotation="0" wrapText="false" shrinkToFit="false"/>
    </xf>
    <xf xfId="0" fontId="40" numFmtId="164" fillId="4" borderId="0" applyFont="1" applyNumberFormat="1" applyFill="1" applyBorder="0" applyAlignment="0">
      <alignment horizontal="general" vertical="bottom" textRotation="0" wrapText="false" shrinkToFit="false"/>
    </xf>
    <xf xfId="0" fontId="39" numFmtId="0" fillId="4" borderId="0" applyFont="1" applyNumberFormat="0" applyFill="1" applyBorder="0" applyAlignment="0">
      <alignment horizontal="general" vertical="bottom" textRotation="0" wrapText="false" shrinkToFit="false"/>
    </xf>
    <xf xfId="0" fontId="40" numFmtId="2" fillId="4" borderId="0" applyFont="1" applyNumberFormat="1" applyFill="1" applyBorder="0" applyAlignment="1">
      <alignment horizontal="right" vertical="bottom" textRotation="0" wrapText="false" shrinkToFit="false"/>
    </xf>
    <xf xfId="0" fontId="40" numFmtId="2" fillId="4" borderId="0" applyFont="1" applyNumberFormat="1" applyFill="1" applyBorder="0" applyAlignment="0">
      <alignment horizontal="general" vertical="bottom" textRotation="0" wrapText="false" shrinkToFit="false"/>
    </xf>
    <xf xfId="0" fontId="40" numFmtId="164" fillId="4" borderId="0" applyFont="1" applyNumberFormat="1" applyFill="1" applyBorder="0" applyAlignment="0">
      <alignment horizontal="general" vertical="bottom" textRotation="0" wrapText="false" shrinkToFit="false"/>
    </xf>
    <xf xfId="0" fontId="39" numFmtId="164" fillId="4" borderId="0" applyFont="1" applyNumberFormat="1" applyFill="1" applyBorder="0" applyAlignment="0">
      <alignment horizontal="general" vertical="bottom" textRotation="0" wrapText="false" shrinkToFit="false"/>
    </xf>
    <xf xfId="0" fontId="40" numFmtId="0" fillId="4" borderId="0" applyFont="1" applyNumberFormat="0" applyFill="1" applyBorder="0" applyAlignment="1">
      <alignment horizontal="general" vertical="center" textRotation="0" wrapText="true" shrinkToFit="false"/>
    </xf>
    <xf xfId="0" fontId="35" numFmtId="0" fillId="4" borderId="0" applyFont="1" applyNumberFormat="0" applyFill="1" applyBorder="0" applyAlignment="1">
      <alignment horizontal="general" vertical="center" textRotation="0" wrapText="false" shrinkToFit="false"/>
    </xf>
    <xf xfId="0" fontId="35" numFmtId="0" fillId="4" borderId="0" applyFont="1" applyNumberFormat="0" applyFill="1" applyBorder="0" applyAlignment="1">
      <alignment horizontal="left" vertical="center" textRotation="0" wrapText="false" shrinkToFit="false" indent="6"/>
    </xf>
    <xf xfId="0" fontId="35" numFmtId="0" fillId="4" borderId="0" applyFont="1" applyNumberFormat="0" applyFill="1" applyBorder="0" applyAlignment="1">
      <alignment horizontal="center" vertical="center" textRotation="0" wrapText="true" shrinkToFit="false"/>
    </xf>
    <xf xfId="0" fontId="35" numFmtId="4" fillId="4" borderId="0" applyFont="1" applyNumberFormat="1" applyFill="1" applyBorder="0" applyAlignment="1">
      <alignment horizontal="general" vertical="center" textRotation="0" wrapText="true" shrinkToFit="false"/>
    </xf>
    <xf xfId="0" fontId="35" numFmtId="4" fillId="4" borderId="0" applyFont="1" applyNumberFormat="1" applyFill="1" applyBorder="0" applyAlignment="1">
      <alignment horizontal="right" vertical="center" textRotation="0" wrapText="true" shrinkToFit="false"/>
    </xf>
    <xf xfId="0" fontId="35" numFmtId="4" fillId="4" borderId="0" applyFont="1" applyNumberFormat="1" applyFill="1" applyBorder="0" applyAlignment="1">
      <alignment horizontal="center" vertical="center" textRotation="0" wrapText="true" shrinkToFit="false"/>
    </xf>
    <xf xfId="0" fontId="35" numFmtId="0" fillId="4" borderId="0" applyFont="1" applyNumberFormat="0" applyFill="1" applyBorder="0" applyAlignment="1">
      <alignment horizontal="general" vertical="center" textRotation="0" wrapText="true" shrinkToFit="false"/>
    </xf>
    <xf xfId="0" fontId="35" numFmtId="0" fillId="4" borderId="0" applyFont="1" applyNumberFormat="0" applyFill="1" applyBorder="0" applyAlignment="1">
      <alignment horizontal="right" vertical="center" textRotation="0" wrapText="true" shrinkToFit="false"/>
    </xf>
    <xf xfId="0" fontId="35" numFmtId="164" fillId="4" borderId="0" applyFont="1" applyNumberFormat="1" applyFill="1" applyBorder="0" applyAlignment="1">
      <alignment horizontal="right" vertical="center" textRotation="0" wrapText="true" shrinkToFit="false"/>
    </xf>
    <xf xfId="0" fontId="35" numFmtId="164" fillId="4" borderId="0" applyFont="1" applyNumberFormat="1" applyFill="1" applyBorder="0" applyAlignment="1">
      <alignment horizontal="general" vertical="center" textRotation="0" wrapText="true" shrinkToFit="false"/>
    </xf>
    <xf xfId="0" fontId="35" numFmtId="0" fillId="4" borderId="0" applyFont="1" applyNumberFormat="0" applyFill="1" applyBorder="0" applyAlignment="1">
      <alignment horizontal="left" vertical="center" textRotation="0" wrapText="false" shrinkToFit="false"/>
    </xf>
    <xf xfId="0" fontId="35" numFmtId="3" fillId="4" borderId="0" applyFont="1" applyNumberFormat="1" applyFill="1" applyBorder="0" applyAlignment="1">
      <alignment horizontal="center" vertical="center" textRotation="0" wrapText="true" shrinkToFit="false"/>
    </xf>
    <xf xfId="0" fontId="40" numFmtId="164" fillId="4" borderId="0" applyFont="1" applyNumberFormat="1" applyFill="1" applyBorder="0" applyAlignment="1">
      <alignment horizontal="right" vertical="bottom" textRotation="0" wrapText="false" shrinkToFit="false"/>
    </xf>
    <xf xfId="0" fontId="12" numFmtId="0" fillId="6" borderId="13" applyFont="1" applyNumberFormat="0" applyFill="1" applyBorder="1" applyAlignment="1">
      <alignment horizontal="general" vertical="center" textRotation="0" wrapText="false" shrinkToFit="false"/>
    </xf>
    <xf xfId="0" fontId="16" numFmtId="0" fillId="2" borderId="1" applyFont="1" applyNumberFormat="0" applyFill="0" applyBorder="1" applyAlignment="1">
      <alignment horizontal="general" vertical="center" textRotation="0" wrapText="true" shrinkToFit="false"/>
    </xf>
    <xf xfId="0" fontId="12" numFmtId="0" fillId="4" borderId="4" applyFont="1" applyNumberFormat="0" applyFill="1" applyBorder="1" applyAlignment="1">
      <alignment horizontal="general" vertical="center" textRotation="0" wrapText="true" shrinkToFit="false"/>
    </xf>
    <xf xfId="0" fontId="12" numFmtId="0" fillId="4" borderId="1" applyFont="1" applyNumberFormat="0" applyFill="1" applyBorder="1" applyAlignment="1">
      <alignment horizontal="general" vertical="center" textRotation="0" wrapText="true" shrinkToFit="false"/>
    </xf>
    <xf xfId="0" fontId="16" numFmtId="0" fillId="4" borderId="3" applyFont="1" applyNumberFormat="0" applyFill="1" applyBorder="1" applyAlignment="1">
      <alignment horizontal="center" vertical="center" textRotation="0" wrapText="true" shrinkToFit="false"/>
    </xf>
    <xf xfId="0" fontId="16" numFmtId="4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4" borderId="15" applyFont="1" applyNumberFormat="0" applyFill="1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>
      <alignment horizontal="general" vertical="top" textRotation="0" wrapText="true" shrinkToFit="false"/>
    </xf>
    <xf xfId="0" fontId="16" numFmtId="4" fillId="2" borderId="1" applyFont="1" applyNumberFormat="1" applyFill="0" applyBorder="1" applyAlignment="1">
      <alignment horizontal="right" vertical="center" textRotation="0" wrapText="true" shrinkToFit="false"/>
    </xf>
    <xf xfId="0" fontId="16" numFmtId="0" fillId="2" borderId="1" applyFont="1" applyNumberFormat="0" applyFill="0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4" borderId="15" applyFont="1" applyNumberFormat="0" applyFill="1" applyBorder="1" applyAlignment="1">
      <alignment horizontal="general" vertical="center" textRotation="0" wrapText="false" shrinkToFit="false"/>
    </xf>
    <xf xfId="0" fontId="16" numFmtId="0" fillId="2" borderId="1" applyFont="1" applyNumberFormat="0" applyFill="0" applyBorder="1" applyAlignment="1">
      <alignment horizontal="right" vertical="center" textRotation="0" wrapText="true" shrinkToFit="false"/>
    </xf>
    <xf xfId="0" fontId="16" numFmtId="0" fillId="2" borderId="13" applyFont="1" applyNumberFormat="0" applyFill="0" applyBorder="1" applyAlignment="1">
      <alignment horizontal="general" vertical="center" textRotation="0" wrapText="true" shrinkToFit="false"/>
    </xf>
    <xf xfId="0" fontId="12" numFmtId="0" fillId="4" borderId="13" applyFont="1" applyNumberFormat="0" applyFill="1" applyBorder="1" applyAlignment="1">
      <alignment horizontal="general" vertical="center" textRotation="0" wrapText="true" shrinkToFit="false"/>
    </xf>
    <xf xfId="0" fontId="16" numFmtId="0" fillId="4" borderId="5" applyFont="1" applyNumberFormat="0" applyFill="1" applyBorder="1" applyAlignment="1">
      <alignment horizontal="center" vertical="center" textRotation="0" wrapText="true" shrinkToFit="false"/>
    </xf>
    <xf xfId="0" fontId="16" numFmtId="4" fillId="2" borderId="13" applyFont="1" applyNumberFormat="1" applyFill="0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general" vertical="center" textRotation="0" wrapText="false" shrinkToFit="false"/>
    </xf>
    <xf xfId="0" fontId="16" numFmtId="164" fillId="4" borderId="14" applyFont="1" applyNumberFormat="1" applyFill="1" applyBorder="1" applyAlignment="1">
      <alignment horizontal="center" vertical="center" textRotation="0" wrapText="true" shrinkToFit="false"/>
    </xf>
    <xf xfId="0" fontId="16" numFmtId="0" fillId="4" borderId="14" applyFont="1" applyNumberFormat="0" applyFill="1" applyBorder="1" applyAlignment="1">
      <alignment horizontal="general" vertical="center" textRotation="0" wrapText="false" shrinkToFit="false"/>
    </xf>
    <xf xfId="0" fontId="16" numFmtId="164" fillId="4" borderId="14" applyFont="1" applyNumberFormat="1" applyFill="1" applyBorder="1" applyAlignment="1">
      <alignment horizontal="center" vertical="center" textRotation="0" wrapText="true" shrinkToFit="false"/>
    </xf>
    <xf xfId="0" fontId="16" numFmtId="0" fillId="4" borderId="14" applyFont="1" applyNumberFormat="0" applyFill="1" applyBorder="1" applyAlignment="1">
      <alignment horizontal="center" vertical="center" textRotation="0" wrapText="true" shrinkToFit="false"/>
    </xf>
    <xf xfId="0" fontId="16" numFmtId="164" fillId="4" borderId="14" applyFont="1" applyNumberFormat="1" applyFill="1" applyBorder="1" applyAlignment="1">
      <alignment horizontal="general" vertical="center" textRotation="0" wrapText="true" shrinkToFit="false"/>
    </xf>
    <xf xfId="0" fontId="16" numFmtId="0" fillId="4" borderId="14" applyFont="1" applyNumberFormat="0" applyFill="1" applyBorder="1" applyAlignment="1">
      <alignment horizontal="center" vertical="center" textRotation="0" wrapText="false" shrinkToFit="false"/>
    </xf>
    <xf xfId="0" fontId="16" numFmtId="164" fillId="4" borderId="12" applyFont="1" applyNumberFormat="1" applyFill="1" applyBorder="1" applyAlignment="1">
      <alignment horizontal="center" vertical="center" textRotation="0" wrapText="true" shrinkToFit="false"/>
    </xf>
    <xf xfId="0" fontId="16" numFmtId="164" fillId="4" borderId="15" applyFont="1" applyNumberFormat="1" applyFill="1" applyBorder="1" applyAlignment="1">
      <alignment horizontal="center" vertical="bottom" textRotation="0" wrapText="true" shrinkToFit="false"/>
    </xf>
    <xf xfId="0" fontId="16" numFmtId="0" fillId="2" borderId="3" applyFont="1" applyNumberFormat="0" applyFill="0" applyBorder="1" applyAlignment="1">
      <alignment horizontal="center" vertical="center" textRotation="0" wrapText="true" shrinkToFit="false"/>
    </xf>
    <xf xfId="0" fontId="16" numFmtId="4" fillId="2" borderId="3" applyFont="1" applyNumberFormat="1" applyFill="0" applyBorder="1" applyAlignment="1">
      <alignment horizontal="center" vertical="center" textRotation="0" wrapText="true" shrinkToFit="false"/>
    </xf>
    <xf xfId="0" fontId="16" numFmtId="164" fillId="4" borderId="4" applyFont="1" applyNumberFormat="1" applyFill="1" applyBorder="1" applyAlignment="1">
      <alignment horizontal="center" vertical="center" textRotation="0" wrapText="true" shrinkToFit="false"/>
    </xf>
    <xf xfId="0" fontId="12" numFmtId="0" fillId="2" borderId="1" applyFont="1" applyNumberFormat="0" applyFill="0" applyBorder="1" applyAlignment="1">
      <alignment horizontal="general" vertical="center" textRotation="0" wrapText="true" shrinkToFit="false"/>
    </xf>
    <xf xfId="0" fontId="16" numFmtId="3" fillId="2" borderId="1" applyFont="1" applyNumberFormat="1" applyFill="0" applyBorder="1" applyAlignment="1">
      <alignment horizontal="center" vertical="center" textRotation="0" wrapText="true" shrinkToFit="false"/>
    </xf>
    <xf xfId="0" fontId="16" numFmtId="164" fillId="4" borderId="4" applyFont="1" applyNumberFormat="1" applyFill="1" applyBorder="1" applyAlignment="1">
      <alignment horizontal="center" vertical="center" textRotation="0" wrapText="false" shrinkToFit="false"/>
    </xf>
    <xf xfId="0" fontId="16" numFmtId="164" fillId="2" borderId="4" applyFont="1" applyNumberFormat="1" applyFill="0" applyBorder="1" applyAlignment="1">
      <alignment horizontal="general" vertical="center" textRotation="0" wrapText="false" shrinkToFit="false"/>
    </xf>
    <xf xfId="0" fontId="16" numFmtId="164" fillId="2" borderId="4" applyFont="1" applyNumberFormat="1" applyFill="0" applyBorder="1" applyAlignment="1">
      <alignment horizontal="center" vertical="center" textRotation="0" wrapText="true" shrinkToFit="false"/>
    </xf>
    <xf xfId="0" fontId="33" numFmtId="164" fillId="3" borderId="12" applyFont="1" applyNumberFormat="1" applyFill="1" applyBorder="1" applyAlignment="1">
      <alignment horizontal="center" vertical="bottom" textRotation="0" wrapText="false" shrinkToFit="false"/>
    </xf>
    <xf xfId="0" fontId="33" numFmtId="164" fillId="3" borderId="12" applyFont="1" applyNumberFormat="1" applyFill="1" applyBorder="1" applyAlignment="1">
      <alignment horizontal="right" vertical="bottom" textRotation="0" wrapText="false" shrinkToFit="false"/>
    </xf>
    <xf xfId="0" fontId="34" numFmtId="164" fillId="3" borderId="12" applyFont="1" applyNumberFormat="1" applyFill="1" applyBorder="1" applyAlignment="1">
      <alignment horizontal="center" vertical="bottom" textRotation="0" wrapText="false" shrinkToFit="false"/>
    </xf>
    <xf xfId="0" fontId="34" numFmtId="164" fillId="3" borderId="12" applyFont="1" applyNumberFormat="1" applyFill="1" applyBorder="1" applyAlignment="0">
      <alignment horizontal="general" vertical="bottom" textRotation="0" wrapText="false" shrinkToFit="false"/>
    </xf>
    <xf xfId="0" fontId="13" numFmtId="164" fillId="3" borderId="12" applyFont="1" applyNumberFormat="1" applyFill="1" applyBorder="1" applyAlignment="1">
      <alignment horizontal="center" vertical="bottom" textRotation="0" wrapText="false" shrinkToFit="false"/>
    </xf>
    <xf xfId="0" fontId="13" numFmtId="164" fillId="3" borderId="12" applyFont="1" applyNumberFormat="1" applyFill="1" applyBorder="1" applyAlignment="0">
      <alignment horizontal="general" vertical="bottom" textRotation="0" wrapText="false" shrinkToFit="false"/>
    </xf>
    <xf xfId="0" fontId="13" numFmtId="164" fillId="3" borderId="12" applyFont="1" applyNumberFormat="1" applyFill="1" applyBorder="1" applyAlignment="1">
      <alignment horizontal="center" vertical="bottom" textRotation="0" wrapText="false" shrinkToFit="false"/>
    </xf>
    <xf xfId="0" fontId="16" numFmtId="164" fillId="4" borderId="15" applyFont="1" applyNumberFormat="1" applyFill="1" applyBorder="1" applyAlignment="1">
      <alignment horizontal="center" vertical="center" textRotation="0" wrapText="true" shrinkToFit="false"/>
    </xf>
    <xf xfId="0" fontId="16" numFmtId="0" fillId="2" borderId="13" applyFont="1" applyNumberFormat="0" applyFill="0" applyBorder="1" applyAlignment="1">
      <alignment horizontal="center" vertical="center" textRotation="0" wrapText="true" shrinkToFit="false"/>
    </xf>
    <xf xfId="0" fontId="16" numFmtId="0" fillId="2" borderId="13" applyFont="1" applyNumberFormat="0" applyFill="0" applyBorder="1" applyAlignment="1">
      <alignment horizontal="general" vertical="top" textRotation="0" wrapText="true" shrinkToFit="false"/>
    </xf>
    <xf xfId="0" fontId="16" numFmtId="0" fillId="2" borderId="13" applyFont="1" applyNumberFormat="0" applyFill="0" applyBorder="1" applyAlignment="1">
      <alignment horizontal="right" vertical="center" textRotation="0" wrapText="true" shrinkToFit="false"/>
    </xf>
    <xf xfId="0" fontId="16" numFmtId="0" fillId="2" borderId="11" applyFont="1" applyNumberFormat="0" applyFill="0" applyBorder="1" applyAlignment="1">
      <alignment horizontal="center" vertical="top" textRotation="0" wrapText="true" shrinkToFit="false"/>
    </xf>
    <xf xfId="0" fontId="16" numFmtId="164" fillId="4" borderId="11" applyFont="1" applyNumberFormat="1" applyFill="1" applyBorder="1" applyAlignment="1">
      <alignment horizontal="center" vertical="center" textRotation="0" wrapText="true" shrinkToFit="false"/>
    </xf>
    <xf xfId="0" fontId="16" numFmtId="0" fillId="2" borderId="4" applyFont="1" applyNumberFormat="0" applyFill="0" applyBorder="1" applyAlignment="1">
      <alignment horizontal="center" vertical="top" textRotation="0" wrapText="true" shrinkToFit="false"/>
    </xf>
    <xf xfId="0" fontId="16" numFmtId="0" fillId="2" borderId="4" applyFont="1" applyNumberFormat="0" applyFill="0" applyBorder="1" applyAlignment="1">
      <alignment horizontal="center" vertical="center" textRotation="0" wrapText="true" shrinkToFit="false"/>
    </xf>
    <xf xfId="0" fontId="35" numFmtId="0" fillId="4" borderId="0" applyFont="1" applyNumberFormat="0" applyFill="1" applyBorder="0" applyAlignment="1">
      <alignment horizontal="general" vertical="bottom" textRotation="0" wrapText="true" shrinkToFit="false"/>
    </xf>
    <xf xfId="0" fontId="40" numFmtId="164" fillId="4" borderId="0" applyFont="1" applyNumberFormat="1" applyFill="1" applyBorder="0" applyAlignment="1">
      <alignment horizontal="center" vertical="bottom" textRotation="0" wrapText="false" shrinkToFit="false"/>
    </xf>
    <xf xfId="0" fontId="40" numFmtId="2" fillId="4" borderId="0" applyFont="1" applyNumberFormat="1" applyFill="1" applyBorder="0" applyAlignment="1">
      <alignment horizontal="center" vertical="bottom" textRotation="0" wrapText="false" shrinkToFit="false"/>
    </xf>
    <xf xfId="0" fontId="12" numFmtId="0" fillId="4" borderId="15" applyFont="1" applyNumberFormat="0" applyFill="1" applyBorder="1" applyAlignment="1">
      <alignment horizontal="general" vertical="center" textRotation="0" wrapText="true" shrinkToFit="false"/>
    </xf>
    <xf xfId="0" fontId="16" numFmtId="0" fillId="16" borderId="3" applyFont="1" applyNumberFormat="0" applyFill="1" applyBorder="1" applyAlignment="1">
      <alignment horizontal="center" vertical="bottom" textRotation="0" wrapText="false" shrinkToFit="false"/>
    </xf>
    <xf xfId="0" fontId="16" numFmtId="0" fillId="16" borderId="1" applyFont="1" applyNumberFormat="0" applyFill="1" applyBorder="1" applyAlignment="0">
      <alignment horizontal="general" vertical="bottom" textRotation="0" wrapText="false" shrinkToFit="false"/>
    </xf>
    <xf xfId="0" fontId="12" numFmtId="0" fillId="16" borderId="14" applyFont="1" applyNumberFormat="0" applyFill="1" applyBorder="1" applyAlignment="1">
      <alignment horizontal="general" vertical="center" textRotation="0" wrapText="true" shrinkToFit="false"/>
    </xf>
    <xf xfId="0" fontId="16" numFmtId="0" fillId="16" borderId="2" applyFont="1" applyNumberFormat="0" applyFill="1" applyBorder="1" applyAlignment="1">
      <alignment horizontal="center" vertical="center" textRotation="0" wrapText="true" shrinkToFit="false"/>
    </xf>
    <xf xfId="0" fontId="16" numFmtId="4" fillId="16" borderId="13" applyFont="1" applyNumberFormat="1" applyFill="1" applyBorder="1" applyAlignment="1">
      <alignment horizontal="center" vertical="bottom" textRotation="0" wrapText="false" shrinkToFit="false"/>
    </xf>
    <xf xfId="0" fontId="1" numFmtId="0" fillId="16" borderId="0" applyFont="1" applyNumberFormat="0" applyFill="1" applyBorder="0" applyAlignment="1">
      <alignment horizontal="general" vertical="center" textRotation="0" wrapText="false" shrinkToFit="false"/>
    </xf>
    <xf xfId="0" fontId="16" numFmtId="0" fillId="16" borderId="14" applyFont="1" applyNumberFormat="0" applyFill="1" applyBorder="1" applyAlignment="1">
      <alignment horizontal="center" vertical="center" textRotation="0" wrapText="true" shrinkToFit="false"/>
    </xf>
    <xf xfId="0" fontId="16" numFmtId="0" fillId="16" borderId="14" applyFont="1" applyNumberFormat="0" applyFill="1" applyBorder="1" applyAlignment="1">
      <alignment horizontal="general" vertical="center" textRotation="0" wrapText="true" shrinkToFit="false"/>
    </xf>
    <xf xfId="0" fontId="16" numFmtId="4" fillId="16" borderId="14" applyFont="1" applyNumberFormat="1" applyFill="1" applyBorder="1" applyAlignment="1">
      <alignment horizontal="right" vertical="center" textRotation="0" wrapText="true" shrinkToFit="false"/>
    </xf>
    <xf xfId="0" fontId="16" numFmtId="0" fillId="16" borderId="1" applyFont="1" applyNumberFormat="0" applyFill="1" applyBorder="1" applyAlignment="1">
      <alignment horizontal="center" vertical="center" textRotation="0" wrapText="true" shrinkToFit="false"/>
    </xf>
    <xf xfId="0" fontId="16" numFmtId="0" fillId="16" borderId="1" applyFont="1" applyNumberFormat="0" applyFill="1" applyBorder="1" applyAlignment="1">
      <alignment horizontal="right" vertical="center" textRotation="0" wrapText="true" shrinkToFit="false"/>
    </xf>
    <xf xfId="0" fontId="16" numFmtId="0" fillId="16" borderId="17" applyFont="1" applyNumberFormat="0" applyFill="1" applyBorder="1" applyAlignment="1">
      <alignment horizontal="center" vertical="bottom" textRotation="0" wrapText="false" shrinkToFit="false"/>
    </xf>
    <xf xfId="0" fontId="16" numFmtId="0" fillId="16" borderId="13" applyFont="1" applyNumberFormat="0" applyFill="1" applyBorder="1" applyAlignment="0">
      <alignment horizontal="general" vertical="bottom" textRotation="0" wrapText="false" shrinkToFit="false"/>
    </xf>
    <xf xfId="0" fontId="16" numFmtId="2" fillId="16" borderId="3" applyFont="1" applyNumberFormat="1" applyFill="1" applyBorder="1" applyAlignment="1">
      <alignment horizontal="center" vertical="center" textRotation="0" wrapText="true" shrinkToFit="false"/>
    </xf>
    <xf xfId="0" fontId="16" numFmtId="3" fillId="16" borderId="1" applyFont="1" applyNumberFormat="1" applyFill="1" applyBorder="1" applyAlignment="1">
      <alignment horizontal="center" vertical="center" textRotation="0" wrapText="true" shrinkToFit="false"/>
    </xf>
    <xf xfId="0" fontId="16" numFmtId="4" fillId="16" borderId="1" applyFont="1" applyNumberFormat="1" applyFill="1" applyBorder="1" applyAlignment="1">
      <alignment horizontal="center" vertical="center" textRotation="0" wrapText="true" shrinkToFit="false"/>
    </xf>
    <xf xfId="0" fontId="16" numFmtId="0" fillId="16" borderId="1" applyFont="1" applyNumberFormat="0" applyFill="1" applyBorder="1" applyAlignment="1">
      <alignment horizontal="general" vertical="center" textRotation="0" wrapText="true" shrinkToFit="false"/>
    </xf>
    <xf xfId="0" fontId="16" numFmtId="4" fillId="16" borderId="1" applyFont="1" applyNumberFormat="1" applyFill="1" applyBorder="1" applyAlignment="1">
      <alignment horizontal="right" vertical="center" textRotation="0" wrapText="true" shrinkToFit="false"/>
    </xf>
    <xf xfId="0" fontId="16" numFmtId="0" fillId="16" borderId="8" applyFont="1" applyNumberFormat="0" applyFill="1" applyBorder="1" applyAlignment="1">
      <alignment horizontal="center" vertical="center" textRotation="0" wrapText="false" shrinkToFit="false"/>
    </xf>
    <xf xfId="0" fontId="16" numFmtId="164" fillId="16" borderId="12" applyFont="1" applyNumberFormat="1" applyFill="1" applyBorder="1" applyAlignment="1">
      <alignment horizontal="center" vertical="center" textRotation="0" wrapText="true" shrinkToFit="false"/>
    </xf>
    <xf xfId="0" fontId="16" numFmtId="2" fillId="16" borderId="15" applyFont="1" applyNumberFormat="1" applyFill="1" applyBorder="1" applyAlignment="1">
      <alignment horizontal="center" vertical="center" textRotation="0" wrapText="true" shrinkToFit="false"/>
    </xf>
    <xf xfId="0" fontId="16" numFmtId="0" fillId="16" borderId="12" applyFont="1" applyNumberFormat="0" applyFill="1" applyBorder="1" applyAlignment="1">
      <alignment horizontal="center" vertical="center" textRotation="0" wrapText="true" shrinkToFit="false"/>
    </xf>
    <xf xfId="0" fontId="16" numFmtId="0" fillId="16" borderId="9" applyFont="1" applyNumberFormat="0" applyFill="1" applyBorder="1" applyAlignment="1">
      <alignment horizontal="center" vertical="center" textRotation="0" wrapText="true" shrinkToFit="false"/>
    </xf>
    <xf xfId="0" fontId="16" numFmtId="4" fillId="16" borderId="2" applyFont="1" applyNumberFormat="1" applyFill="1" applyBorder="1" applyAlignment="1">
      <alignment horizontal="center" vertical="center" textRotation="0" wrapText="true" shrinkToFit="false"/>
    </xf>
    <xf xfId="0" fontId="16" numFmtId="4" fillId="16" borderId="14" applyFont="1" applyNumberFormat="1" applyFill="1" applyBorder="1" applyAlignment="1">
      <alignment horizontal="center" vertical="center" textRotation="0" wrapText="true" shrinkToFit="false"/>
    </xf>
    <xf xfId="0" fontId="16" numFmtId="0" fillId="16" borderId="13" applyFont="1" applyNumberFormat="0" applyFill="1" applyBorder="1" applyAlignment="1">
      <alignment horizontal="center" vertical="center" textRotation="0" wrapText="true" shrinkToFit="false"/>
    </xf>
    <xf xfId="0" fontId="16" numFmtId="164" fillId="16" borderId="7" applyFont="1" applyNumberFormat="1" applyFill="1" applyBorder="1" applyAlignment="1">
      <alignment horizontal="center" vertical="center" textRotation="0" wrapText="true" shrinkToFit="false"/>
    </xf>
    <xf xfId="0" fontId="16" numFmtId="2" fillId="4" borderId="15" applyFont="1" applyNumberFormat="1" applyFill="1" applyBorder="1" applyAlignment="1">
      <alignment horizontal="center" vertical="center" textRotation="0" wrapText="true" shrinkToFit="false"/>
    </xf>
    <xf xfId="0" fontId="16" numFmtId="3" fillId="2" borderId="1" applyFont="1" applyNumberFormat="1" applyFill="0" applyBorder="1" applyAlignment="1">
      <alignment horizontal="general" vertical="center" textRotation="0" wrapText="true" shrinkToFit="false"/>
    </xf>
    <xf xfId="0" fontId="16" numFmtId="4" fillId="2" borderId="13" applyFont="1" applyNumberFormat="1" applyFill="0" applyBorder="1" applyAlignment="1">
      <alignment horizontal="right" vertical="center" textRotation="0" wrapText="true" shrinkToFit="false"/>
    </xf>
    <xf xfId="0" fontId="16" numFmtId="0" fillId="16" borderId="5" applyFont="1" applyNumberFormat="0" applyFill="1" applyBorder="1" applyAlignment="1">
      <alignment horizontal="center" vertical="center" textRotation="0" wrapText="true" shrinkToFit="false"/>
    </xf>
    <xf xfId="0" fontId="16" numFmtId="4" fillId="16" borderId="13" applyFont="1" applyNumberFormat="1" applyFill="1" applyBorder="1" applyAlignment="1">
      <alignment horizontal="center" vertical="center" textRotation="0" wrapText="true" shrinkToFit="false"/>
    </xf>
    <xf xfId="0" fontId="16" numFmtId="0" fillId="16" borderId="13" applyFont="1" applyNumberFormat="0" applyFill="1" applyBorder="1" applyAlignment="1">
      <alignment horizontal="justify" vertical="center" textRotation="0" wrapText="true" shrinkToFit="false"/>
    </xf>
    <xf xfId="0" fontId="16" numFmtId="0" fillId="16" borderId="13" applyFont="1" applyNumberFormat="0" applyFill="1" applyBorder="1" applyAlignment="1">
      <alignment horizontal="general" vertical="center" textRotation="0" wrapText="true" shrinkToFit="false"/>
    </xf>
    <xf xfId="0" fontId="16" numFmtId="0" fillId="16" borderId="13" applyFont="1" applyNumberFormat="0" applyFill="1" applyBorder="1" applyAlignment="1">
      <alignment horizontal="right" vertical="center" textRotation="0" wrapText="true" shrinkToFit="false"/>
    </xf>
    <xf xfId="0" fontId="16" numFmtId="4" fillId="16" borderId="13" applyFont="1" applyNumberFormat="1" applyFill="1" applyBorder="1" applyAlignment="1">
      <alignment horizontal="right" vertical="center" textRotation="0" wrapText="true" shrinkToFit="false"/>
    </xf>
    <xf xfId="0" fontId="16" numFmtId="0" fillId="16" borderId="21" applyFont="1" applyNumberFormat="0" applyFill="1" applyBorder="1" applyAlignment="1">
      <alignment horizontal="general" vertical="center" textRotation="0" wrapText="true" shrinkToFit="false"/>
    </xf>
    <xf xfId="0" fontId="33" numFmtId="164" fillId="3" borderId="1" applyFont="1" applyNumberFormat="1" applyFill="1" applyBorder="1" applyAlignment="0">
      <alignment horizontal="general" vertical="bottom" textRotation="0" wrapText="false" shrinkToFit="false"/>
    </xf>
    <xf xfId="0" fontId="33" numFmtId="165" fillId="3" borderId="12" applyFont="1" applyNumberFormat="1" applyFill="1" applyBorder="1" applyAlignment="1">
      <alignment horizontal="center" vertical="bottom" textRotation="0" wrapText="false" shrinkToFit="false"/>
    </xf>
    <xf xfId="0" fontId="36" numFmtId="0" fillId="4" borderId="0" applyFont="1" applyNumberFormat="0" applyFill="1" applyBorder="0" applyAlignment="1">
      <alignment horizontal="center" vertical="bottom" textRotation="0" wrapText="false" shrinkToFit="false"/>
    </xf>
    <xf xfId="0" fontId="41" numFmtId="0" fillId="4" borderId="0" applyFont="1" applyNumberFormat="0" applyFill="1" applyBorder="0" applyAlignment="1">
      <alignment horizontal="center" vertical="bottom" textRotation="0" wrapText="false" shrinkToFit="false"/>
    </xf>
    <xf xfId="0" fontId="40" numFmtId="0" fillId="4" borderId="0" applyFont="1" applyNumberFormat="0" applyFill="1" applyBorder="0" applyAlignment="1">
      <alignment horizontal="general" vertical="center" textRotation="0" wrapText="false" shrinkToFit="false"/>
    </xf>
    <xf xfId="0" fontId="35" numFmtId="3" fillId="4" borderId="0" applyFont="1" applyNumberFormat="1" applyFill="1" applyBorder="0" applyAlignment="1">
      <alignment horizontal="general" vertical="center" textRotation="0" wrapText="true" shrinkToFit="false"/>
    </xf>
    <xf xfId="0" fontId="32" numFmtId="0" fillId="2" borderId="3" applyFont="1" applyNumberFormat="0" applyFill="0" applyBorder="1" applyAlignment="1">
      <alignment horizontal="general" vertical="center" textRotation="0" wrapText="false" shrinkToFit="false"/>
    </xf>
    <xf xfId="0" fontId="16" numFmtId="168" fillId="2" borderId="1" applyFont="1" applyNumberFormat="1" applyFill="0" applyBorder="1" applyAlignment="1">
      <alignment horizontal="general" vertical="center" textRotation="0" wrapText="true" shrinkToFit="false"/>
    </xf>
    <xf xfId="0" fontId="16" numFmtId="0" fillId="2" borderId="3" applyFont="1" applyNumberFormat="0" applyFill="0" applyBorder="1" applyAlignment="1">
      <alignment horizontal="general" vertical="center" textRotation="0" wrapText="false" shrinkToFit="false"/>
    </xf>
    <xf xfId="0" fontId="16" numFmtId="164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2" borderId="3" applyFont="1" applyNumberFormat="0" applyFill="0" applyBorder="1" applyAlignment="1">
      <alignment horizontal="general" vertical="center" textRotation="0" wrapText="false" shrinkToFit="false"/>
    </xf>
    <xf xfId="0" fontId="16" numFmtId="3" fillId="2" borderId="1" applyFont="1" applyNumberFormat="1" applyFill="0" applyBorder="1" applyAlignment="1">
      <alignment horizontal="center" vertical="center" textRotation="0" wrapText="false" shrinkToFit="false"/>
    </xf>
    <xf xfId="0" fontId="16" numFmtId="164" fillId="2" borderId="1" applyFont="1" applyNumberFormat="1" applyFill="0" applyBorder="1" applyAlignment="1">
      <alignment horizontal="center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16" numFmtId="0" fillId="2" borderId="1" applyFont="1" applyNumberFormat="0" applyFill="0" applyBorder="1" applyAlignment="1">
      <alignment horizontal="general" vertical="center" textRotation="0" wrapText="true" shrinkToFit="false"/>
    </xf>
    <xf xfId="0" fontId="42" numFmtId="0" fillId="2" borderId="1" applyFont="1" applyNumberFormat="0" applyFill="0" applyBorder="1" applyAlignment="1">
      <alignment horizontal="center" vertical="center" textRotation="0" wrapText="false" shrinkToFit="false"/>
    </xf>
    <xf xfId="0" fontId="16" numFmtId="0" fillId="2" borderId="13" applyFont="1" applyNumberFormat="0" applyFill="0" applyBorder="1" applyAlignment="1">
      <alignment horizontal="general" vertical="center" textRotation="0" wrapText="true" shrinkToFit="false"/>
    </xf>
    <xf xfId="0" fontId="16" numFmtId="0" fillId="2" borderId="13" applyFont="1" applyNumberFormat="0" applyFill="0" applyBorder="1" applyAlignment="1">
      <alignment horizontal="center" vertical="center" textRotation="0" wrapText="true" shrinkToFit="false"/>
    </xf>
    <xf xfId="0" fontId="16" numFmtId="164" fillId="2" borderId="13" applyFont="1" applyNumberFormat="1" applyFill="0" applyBorder="1" applyAlignment="1">
      <alignment horizontal="center" vertical="center" textRotation="0" wrapText="true" shrinkToFit="false"/>
    </xf>
    <xf xfId="0" fontId="16" numFmtId="164" fillId="2" borderId="13" applyFont="1" applyNumberFormat="1" applyFill="0" applyBorder="1" applyAlignment="1">
      <alignment horizontal="general" vertical="center" textRotation="0" wrapText="true" shrinkToFit="false"/>
    </xf>
    <xf xfId="0" fontId="42" numFmtId="0" fillId="2" borderId="13" applyFont="1" applyNumberFormat="0" applyFill="0" applyBorder="1" applyAlignment="1">
      <alignment horizontal="center" vertical="center" textRotation="0" wrapText="false" shrinkToFit="false"/>
    </xf>
    <xf xfId="0" fontId="16" numFmtId="164" fillId="2" borderId="1" applyFont="1" applyNumberFormat="1" applyFill="0" applyBorder="1" applyAlignment="1">
      <alignment horizontal="right" vertical="center" textRotation="0" wrapText="true" shrinkToFit="false"/>
    </xf>
    <xf xfId="0" fontId="16" numFmtId="168" fillId="2" borderId="1" applyFont="1" applyNumberFormat="1" applyFill="0" applyBorder="1" applyAlignment="1">
      <alignment horizontal="center" vertical="center" textRotation="0" wrapText="false" shrinkToFit="false"/>
    </xf>
    <xf xfId="0" fontId="16" numFmtId="168" fillId="2" borderId="1" applyFont="1" applyNumberFormat="1" applyFill="0" applyBorder="1" applyAlignment="1">
      <alignment horizontal="general" vertical="center" textRotation="0" wrapText="false" shrinkToFit="false"/>
    </xf>
    <xf xfId="0" fontId="16" numFmtId="168" fillId="2" borderId="1" applyFont="1" applyNumberFormat="1" applyFill="0" applyBorder="1" applyAlignment="1">
      <alignment horizontal="right" vertical="center" textRotation="0" wrapText="false" shrinkToFit="false"/>
    </xf>
    <xf xfId="0" fontId="16" numFmtId="4" fillId="2" borderId="1" applyFont="1" applyNumberFormat="1" applyFill="0" applyBorder="1" applyAlignment="1">
      <alignment horizontal="right" vertical="center" textRotation="0" wrapText="true" shrinkToFit="false"/>
    </xf>
    <xf xfId="0" fontId="16" numFmtId="4" fillId="2" borderId="1" applyFont="1" applyNumberFormat="1" applyFill="0" applyBorder="1" applyAlignment="1">
      <alignment horizontal="general" vertical="center" textRotation="0" wrapText="true" shrinkToFit="false"/>
    </xf>
    <xf xfId="0" fontId="16" numFmtId="0" fillId="2" borderId="1" applyFont="1" applyNumberFormat="0" applyFill="0" applyBorder="1" applyAlignment="1">
      <alignment horizontal="right" vertical="center" textRotation="0" wrapText="true" shrinkToFit="false"/>
    </xf>
    <xf xfId="0" fontId="12" numFmtId="0" fillId="16" borderId="1" applyFont="1" applyNumberFormat="0" applyFill="1" applyBorder="1" applyAlignment="1">
      <alignment horizontal="general" vertical="center" textRotation="0" wrapText="true" shrinkToFit="false"/>
    </xf>
    <xf xfId="0" fontId="16" numFmtId="3" fillId="16" borderId="1" applyFont="1" applyNumberFormat="1" applyFill="1" applyBorder="1" applyAlignment="1">
      <alignment horizontal="center" vertical="center" textRotation="0" wrapText="false" shrinkToFit="false"/>
    </xf>
    <xf xfId="0" fontId="16" numFmtId="164" fillId="16" borderId="1" applyFont="1" applyNumberFormat="1" applyFill="1" applyBorder="1" applyAlignment="1">
      <alignment horizontal="center" vertical="center" textRotation="0" wrapText="false" shrinkToFit="false"/>
    </xf>
    <xf xfId="0" fontId="16" numFmtId="0" fillId="16" borderId="13" applyFont="1" applyNumberFormat="0" applyFill="1" applyBorder="1" applyAlignment="1">
      <alignment horizontal="general" vertical="center" textRotation="0" wrapText="true" shrinkToFit="false"/>
    </xf>
    <xf xfId="0" fontId="16" numFmtId="3" fillId="16" borderId="13" applyFont="1" applyNumberFormat="1" applyFill="1" applyBorder="1" applyAlignment="1">
      <alignment horizontal="center" vertical="center" textRotation="0" wrapText="false" shrinkToFit="false"/>
    </xf>
    <xf xfId="0" fontId="16" numFmtId="0" fillId="16" borderId="13" applyFont="1" applyNumberFormat="0" applyFill="1" applyBorder="1" applyAlignment="1">
      <alignment horizontal="center" vertical="center" textRotation="0" wrapText="true" shrinkToFit="false"/>
    </xf>
    <xf xfId="0" fontId="16" numFmtId="168" fillId="16" borderId="13" applyFont="1" applyNumberFormat="1" applyFill="1" applyBorder="1" applyAlignment="1">
      <alignment horizontal="center" vertical="center" textRotation="0" wrapText="true" shrinkToFit="false"/>
    </xf>
    <xf xfId="0" fontId="16" numFmtId="168" fillId="16" borderId="13" applyFont="1" applyNumberFormat="1" applyFill="1" applyBorder="1" applyAlignment="1">
      <alignment horizontal="right" vertical="center" textRotation="0" wrapText="true" shrinkToFit="false"/>
    </xf>
    <xf xfId="0" fontId="16" numFmtId="0" fillId="16" borderId="13" applyFont="1" applyNumberFormat="0" applyFill="1" applyBorder="1" applyAlignment="1">
      <alignment horizontal="center" vertical="center" textRotation="0" wrapText="false" shrinkToFit="false"/>
    </xf>
    <xf xfId="0" fontId="16" numFmtId="168" fillId="16" borderId="13" applyFont="1" applyNumberFormat="1" applyFill="1" applyBorder="1" applyAlignment="1">
      <alignment horizontal="right" vertical="center" textRotation="0" wrapText="true" shrinkToFit="false"/>
    </xf>
    <xf xfId="0" fontId="16" numFmtId="168" fillId="2" borderId="1" applyFont="1" applyNumberFormat="1" applyFill="0" applyBorder="1" applyAlignment="1">
      <alignment horizontal="center" vertical="center" textRotation="0" wrapText="true" shrinkToFit="false"/>
    </xf>
    <xf xfId="0" fontId="16" numFmtId="168" fillId="2" borderId="1" applyFont="1" applyNumberFormat="1" applyFill="0" applyBorder="1" applyAlignment="1">
      <alignment horizontal="right" vertical="center" textRotation="0" wrapText="true" shrinkToFit="false"/>
    </xf>
    <xf xfId="0" fontId="16" numFmtId="164" fillId="2" borderId="1" applyFont="1" applyNumberFormat="1" applyFill="0" applyBorder="1" applyAlignment="1">
      <alignment horizontal="right" vertical="center" textRotation="0" wrapText="false" shrinkToFit="false"/>
    </xf>
    <xf xfId="0" fontId="16" numFmtId="168" fillId="2" borderId="1" applyFont="1" applyNumberFormat="1" applyFill="0" applyBorder="1" applyAlignment="1">
      <alignment horizontal="center" vertical="center" textRotation="0" wrapText="true" shrinkToFit="false"/>
    </xf>
    <xf xfId="0" fontId="16" numFmtId="4" fillId="2" borderId="1" applyFont="1" applyNumberFormat="1" applyFill="0" applyBorder="1" applyAlignment="1">
      <alignment horizontal="center" vertical="center" textRotation="0" wrapText="false" shrinkToFit="false"/>
    </xf>
    <xf xfId="0" fontId="16" numFmtId="4" fillId="2" borderId="1" applyFont="1" applyNumberFormat="1" applyFill="0" applyBorder="1" applyAlignment="1">
      <alignment horizontal="right" vertical="center" textRotation="0" wrapText="false" shrinkToFit="false"/>
    </xf>
    <xf xfId="0" fontId="16" numFmtId="4" fillId="2" borderId="1" applyFont="1" applyNumberFormat="1" applyFill="0" applyBorder="1" applyAlignment="1">
      <alignment horizontal="center" vertical="center" textRotation="0" wrapText="true" shrinkToFit="false"/>
    </xf>
    <xf xfId="0" fontId="16" numFmtId="4" fillId="2" borderId="13" applyFont="1" applyNumberFormat="1" applyFill="0" applyBorder="1" applyAlignment="1">
      <alignment horizontal="center" vertical="center" textRotation="0" wrapText="true" shrinkToFit="false"/>
    </xf>
    <xf xfId="0" fontId="16" numFmtId="4" fillId="2" borderId="13" applyFont="1" applyNumberFormat="1" applyFill="0" applyBorder="1" applyAlignment="1">
      <alignment horizontal="right" vertical="center" textRotation="0" wrapText="true" shrinkToFit="false"/>
    </xf>
    <xf xfId="0" fontId="16" numFmtId="0" fillId="2" borderId="13" applyFont="1" applyNumberFormat="0" applyFill="0" applyBorder="1" applyAlignment="1">
      <alignment horizontal="right" vertical="center" textRotation="0" wrapText="true" shrinkToFit="false"/>
    </xf>
    <xf xfId="0" fontId="16" numFmtId="0" fillId="2" borderId="1" applyFont="1" applyNumberFormat="0" applyFill="0" applyBorder="1" applyAlignment="1">
      <alignment horizontal="left" vertical="center" textRotation="0" wrapText="true" shrinkToFit="false"/>
    </xf>
    <xf xfId="0" fontId="16" numFmtId="4" fillId="2" borderId="1" applyFont="1" applyNumberFormat="1" applyFill="0" applyBorder="1" applyAlignment="1">
      <alignment horizontal="center" vertical="center" textRotation="0" wrapText="false" shrinkToFit="false"/>
    </xf>
    <xf xfId="0" fontId="16" numFmtId="4" fillId="2" borderId="1" applyFont="1" applyNumberFormat="1" applyFill="0" applyBorder="1" applyAlignment="1">
      <alignment horizontal="general" vertical="center" textRotation="0" wrapText="false" shrinkToFit="false"/>
    </xf>
    <xf xfId="0" fontId="16" numFmtId="2" fillId="2" borderId="1" applyFont="1" applyNumberFormat="1" applyFill="0" applyBorder="1" applyAlignment="1">
      <alignment horizontal="right" vertical="center" textRotation="0" wrapText="true" shrinkToFit="false"/>
    </xf>
    <xf xfId="0" fontId="16" numFmtId="164" fillId="2" borderId="1" applyFont="1" applyNumberFormat="1" applyFill="0" applyBorder="1" applyAlignment="1">
      <alignment horizontal="center" vertical="bottom" textRotation="0" wrapText="false" shrinkToFit="false"/>
    </xf>
    <xf xfId="0" fontId="16" numFmtId="164" fillId="2" borderId="13" applyFont="1" applyNumberFormat="1" applyFill="0" applyBorder="1" applyAlignment="1">
      <alignment horizontal="right" vertical="center" textRotation="0" wrapText="false" shrinkToFit="false"/>
    </xf>
    <xf xfId="0" fontId="16" numFmtId="0" fillId="2" borderId="1" applyFont="1" applyNumberFormat="0" applyFill="0" applyBorder="1" applyAlignment="1">
      <alignment horizontal="center" vertical="bottom" textRotation="0" wrapText="true" shrinkToFit="false"/>
    </xf>
    <xf xfId="0" fontId="16" numFmtId="0" fillId="4" borderId="18" applyFont="1" applyNumberFormat="0" applyFill="1" applyBorder="1" applyAlignment="1">
      <alignment horizontal="center" vertical="bottom" textRotation="0" wrapText="false" shrinkToFit="false"/>
    </xf>
    <xf xfId="0" fontId="16" numFmtId="4" fillId="16" borderId="1" applyFont="1" applyNumberFormat="1" applyFill="1" applyBorder="1" applyAlignment="1">
      <alignment horizontal="center" vertical="center" textRotation="0" wrapText="true" shrinkToFit="false"/>
    </xf>
    <xf xfId="0" fontId="16" numFmtId="4" fillId="16" borderId="1" applyFont="1" applyNumberFormat="1" applyFill="1" applyBorder="1" applyAlignment="1">
      <alignment horizontal="right" vertical="center" textRotation="0" wrapText="true" shrinkToFit="false"/>
    </xf>
    <xf xfId="0" fontId="16" numFmtId="0" fillId="16" borderId="1" applyFont="1" applyNumberFormat="0" applyFill="1" applyBorder="1" applyAlignment="1">
      <alignment horizontal="right" vertical="center" textRotation="0" wrapText="true" shrinkToFit="false"/>
    </xf>
    <xf xfId="0" fontId="16" numFmtId="0" fillId="16" borderId="1" applyFont="1" applyNumberFormat="0" applyFill="1" applyBorder="1" applyAlignment="1">
      <alignment horizontal="general" vertical="center" textRotation="0" wrapText="true" shrinkToFit="false"/>
    </xf>
    <xf xfId="0" fontId="16" numFmtId="4" fillId="16" borderId="13" applyFont="1" applyNumberFormat="1" applyFill="1" applyBorder="1" applyAlignment="1">
      <alignment horizontal="center" vertical="center" textRotation="0" wrapText="true" shrinkToFit="false"/>
    </xf>
    <xf xfId="0" fontId="16" numFmtId="4" fillId="16" borderId="13" applyFont="1" applyNumberFormat="1" applyFill="1" applyBorder="1" applyAlignment="1">
      <alignment horizontal="right" vertical="center" textRotation="0" wrapText="true" shrinkToFit="false"/>
    </xf>
    <xf xfId="0" fontId="16" numFmtId="0" fillId="16" borderId="13" applyFont="1" applyNumberFormat="0" applyFill="1" applyBorder="1" applyAlignment="1">
      <alignment horizontal="right" vertical="center" textRotation="0" wrapText="true" shrinkToFit="false"/>
    </xf>
    <xf xfId="0" fontId="16" numFmtId="164" fillId="16" borderId="13" applyFont="1" applyNumberFormat="1" applyFill="1" applyBorder="1" applyAlignment="1">
      <alignment horizontal="center" vertical="center" textRotation="0" wrapText="true" shrinkToFit="false"/>
    </xf>
    <xf xfId="0" fontId="12" numFmtId="0" fillId="2" borderId="13" applyFont="1" applyNumberFormat="0" applyFill="0" applyBorder="1" applyAlignment="1">
      <alignment horizontal="general" vertical="center" textRotation="0" wrapText="true" shrinkToFit="false"/>
    </xf>
    <xf xfId="0" fontId="12" numFmtId="0" fillId="16" borderId="1" applyFont="1" applyNumberFormat="0" applyFill="1" applyBorder="1" applyAlignment="1">
      <alignment horizontal="general" vertical="center" textRotation="0" wrapText="true" shrinkToFit="false"/>
    </xf>
    <xf xfId="0" fontId="16" numFmtId="4" fillId="16" borderId="1" applyFont="1" applyNumberFormat="1" applyFill="1" applyBorder="1" applyAlignment="1">
      <alignment horizontal="general" vertical="center" textRotation="0" wrapText="true" shrinkToFit="false"/>
    </xf>
    <xf xfId="0" fontId="16" numFmtId="0" fillId="2" borderId="1" applyFont="1" applyNumberFormat="0" applyFill="0" applyBorder="1" applyAlignment="1">
      <alignment horizontal="general" vertical="center" textRotation="0" wrapText="false" shrinkToFit="false"/>
    </xf>
    <xf xfId="0" fontId="16" numFmtId="0" fillId="2" borderId="1" applyFont="1" applyNumberFormat="0" applyFill="0" applyBorder="1" applyAlignment="1">
      <alignment horizontal="left" vertical="center" textRotation="0" wrapText="false" shrinkToFit="false" indent="6"/>
    </xf>
    <xf xfId="0" fontId="16" numFmtId="4" fillId="2" borderId="1" applyFont="1" applyNumberFormat="1" applyFill="0" applyBorder="1" applyAlignment="1">
      <alignment horizontal="general" vertical="center" textRotation="0" wrapText="true" shrinkToFit="false"/>
    </xf>
    <xf xfId="0" fontId="16" numFmtId="4" fillId="2" borderId="1" applyFont="1" applyNumberFormat="1" applyFill="0" applyBorder="1" applyAlignment="1">
      <alignment horizontal="right" vertical="center" textRotation="0" wrapText="true" shrinkToFit="false"/>
    </xf>
    <xf xfId="0" fontId="16" numFmtId="0" fillId="2" borderId="1" applyFont="1" applyNumberFormat="0" applyFill="0" applyBorder="1" applyAlignment="1">
      <alignment horizontal="left" vertical="center" textRotation="0" wrapText="false" shrinkToFit="false" indent="6"/>
    </xf>
    <xf xfId="0" fontId="16" numFmtId="4" fillId="2" borderId="1" applyFont="1" applyNumberFormat="1" applyFill="0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>
      <alignment horizontal="general" vertical="center" textRotation="0" wrapText="true" shrinkToFit="false"/>
    </xf>
    <xf xfId="0" fontId="16" numFmtId="0" fillId="2" borderId="1" applyFont="1" applyNumberFormat="0" applyFill="0" applyBorder="1" applyAlignment="1">
      <alignment horizontal="right" vertical="center" textRotation="0" wrapText="true" shrinkToFit="false"/>
    </xf>
    <xf xfId="0" fontId="16" numFmtId="164" fillId="2" borderId="1" applyFont="1" applyNumberFormat="1" applyFill="0" applyBorder="1" applyAlignment="1">
      <alignment horizontal="right" vertical="center" textRotation="0" wrapText="true" shrinkToFit="false"/>
    </xf>
    <xf xfId="0" fontId="16" numFmtId="0" fillId="2" borderId="1" applyFont="1" applyNumberFormat="0" applyFill="0" applyBorder="1" applyAlignment="1">
      <alignment horizontal="left" vertical="center" textRotation="0" wrapText="false" shrinkToFit="false"/>
    </xf>
    <xf xfId="0" fontId="16" numFmtId="3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12" numFmtId="0" fillId="3" borderId="0" applyFont="1" applyNumberFormat="0" applyFill="1" applyBorder="0" applyAlignment="0">
      <alignment horizontal="general" vertical="bottom" textRotation="0" wrapText="false" shrinkToFit="false"/>
    </xf>
    <xf xfId="0" fontId="12" numFmtId="0" fillId="5" borderId="0" applyFont="1" applyNumberFormat="0" applyFill="1" applyBorder="0" applyAlignment="1">
      <alignment horizontal="center" vertical="center" textRotation="0" wrapText="false" shrinkToFit="false"/>
    </xf>
    <xf xfId="0" fontId="12" numFmtId="0" fillId="2" borderId="1" applyFont="1" applyNumberFormat="0" applyFill="0" applyBorder="1" applyAlignment="1">
      <alignment horizontal="left" vertical="center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43" numFmtId="0" fillId="2" borderId="1" applyFont="1" applyNumberFormat="0" applyFill="0" applyBorder="1" applyAlignment="1">
      <alignment horizontal="left" vertical="bottom" textRotation="0" wrapText="false" shrinkToFit="false"/>
    </xf>
    <xf xfId="0" fontId="12" numFmtId="0" fillId="2" borderId="1" applyFont="1" applyNumberFormat="0" applyFill="0" applyBorder="1" applyAlignment="1">
      <alignment horizontal="left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12" numFmtId="0" fillId="17" borderId="1" applyFont="1" applyNumberFormat="0" applyFill="1" applyBorder="1" applyAlignment="1">
      <alignment horizontal="center" vertical="center" textRotation="0" wrapText="false" shrinkToFit="false"/>
    </xf>
    <xf xfId="0" fontId="12" numFmtId="0" fillId="17" borderId="5" applyFont="1" applyNumberFormat="0" applyFill="1" applyBorder="1" applyAlignment="1">
      <alignment horizontal="center" vertical="center" textRotation="0" wrapText="false" shrinkToFit="false"/>
    </xf>
    <xf xfId="0" fontId="12" numFmtId="0" fillId="17" borderId="7" applyFont="1" applyNumberFormat="0" applyFill="1" applyBorder="1" applyAlignment="1">
      <alignment horizontal="center" vertical="center" textRotation="0" wrapText="false" shrinkToFit="false"/>
    </xf>
    <xf xfId="0" fontId="12" numFmtId="0" fillId="17" borderId="1" applyFont="1" applyNumberFormat="0" applyFill="1" applyBorder="1" applyAlignment="1">
      <alignment horizontal="center" vertical="bottom" textRotation="0" wrapText="false" shrinkToFit="false"/>
    </xf>
    <xf xfId="0" fontId="12" numFmtId="0" fillId="17" borderId="9" applyFont="1" applyNumberFormat="0" applyFill="1" applyBorder="1" applyAlignment="1">
      <alignment horizontal="center" vertical="center" textRotation="0" wrapText="false" shrinkToFit="false"/>
    </xf>
    <xf xfId="0" fontId="12" numFmtId="0" fillId="17" borderId="11" applyFont="1" applyNumberFormat="0" applyFill="1" applyBorder="1" applyAlignment="1">
      <alignment horizontal="center" vertical="center" textRotation="0" wrapText="false" shrinkToFit="false"/>
    </xf>
    <xf xfId="0" fontId="12" numFmtId="0" fillId="17" borderId="1" applyFont="1" applyNumberFormat="0" applyFill="1" applyBorder="1" applyAlignment="1">
      <alignment horizontal="center" vertical="center" textRotation="0" wrapText="false" shrinkToFit="false"/>
    </xf>
    <xf xfId="0" fontId="12" numFmtId="0" fillId="17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20" applyFont="0" applyNumberFormat="0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44" numFmtId="0" fillId="2" borderId="1" applyFont="1" applyNumberFormat="0" applyFill="0" applyBorder="1" applyAlignment="1">
      <alignment horizontal="left" vertical="center" textRotation="0" wrapText="true" shrinkToFit="false"/>
    </xf>
    <xf xfId="0" fontId="0" numFmtId="167" fillId="2" borderId="1" applyFont="0" applyNumberFormat="1" applyFill="0" applyBorder="1" applyAlignment="0">
      <alignment horizontal="general" vertical="bottom" textRotation="0" wrapText="false" shrinkToFit="false"/>
    </xf>
    <xf xfId="0" fontId="44" numFmtId="0" fillId="2" borderId="7" applyFont="1" applyNumberFormat="0" applyFill="0" applyBorder="1" applyAlignment="1">
      <alignment horizontal="left" vertical="center" textRotation="0" wrapText="true" shrinkToFit="false"/>
    </xf>
    <xf xfId="0" fontId="44" numFmtId="0" fillId="2" borderId="4" applyFont="1" applyNumberFormat="0" applyFill="0" applyBorder="1" applyAlignment="1">
      <alignment horizontal="left" vertical="center" textRotation="0" wrapText="true" shrinkToFit="false"/>
    </xf>
    <xf xfId="0" fontId="45" numFmtId="0" fillId="2" borderId="1" applyFont="1" applyNumberFormat="0" applyFill="0" applyBorder="1" applyAlignment="1">
      <alignment horizontal="center" vertical="center" textRotation="0" wrapText="true" shrinkToFit="false"/>
    </xf>
    <xf xfId="0" fontId="0" numFmtId="170" fillId="2" borderId="1" applyFont="0" applyNumberFormat="1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0" numFmtId="167" fillId="2" borderId="1" applyFont="0" applyNumberFormat="1" applyFill="0" applyBorder="1" applyAlignment="0">
      <alignment horizontal="general" vertical="bottom" textRotation="0" wrapText="false" shrinkToFit="false"/>
    </xf>
    <xf xfId="0" fontId="0" numFmtId="0" fillId="2" borderId="17" applyFont="0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44" numFmtId="0" fillId="2" borderId="12" applyFont="1" applyNumberFormat="0" applyFill="0" applyBorder="1" applyAlignment="1">
      <alignment horizontal="center" vertical="center" textRotation="0" wrapText="true" shrinkToFit="false"/>
    </xf>
    <xf xfId="0" fontId="44" numFmtId="0" fillId="2" borderId="4" applyFont="1" applyNumberFormat="0" applyFill="0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>
      <alignment horizontal="justify" vertical="center" textRotation="0" wrapText="true" shrinkToFit="false"/>
    </xf>
    <xf xfId="0" fontId="16" numFmtId="0" fillId="2" borderId="4" applyFont="1" applyNumberFormat="0" applyFill="0" applyBorder="1" applyAlignment="1">
      <alignment horizontal="center" vertical="center" textRotation="0" wrapText="false" shrinkToFit="false"/>
    </xf>
    <xf xfId="0" fontId="16" numFmtId="0" fillId="2" borderId="22" applyFont="1" applyNumberFormat="0" applyFill="0" applyBorder="1" applyAlignment="1">
      <alignment horizontal="center" vertical="bottom" textRotation="0" wrapText="false" shrinkToFit="false"/>
    </xf>
    <xf xfId="0" fontId="16" numFmtId="4" fillId="2" borderId="1" applyFont="1" applyNumberFormat="1" applyFill="0" applyBorder="1" applyAlignment="0">
      <alignment horizontal="general" vertical="bottom" textRotation="0" wrapText="false" shrinkToFit="false"/>
    </xf>
    <xf xfId="0" fontId="26" numFmtId="0" fillId="2" borderId="0" applyFont="1" applyNumberFormat="0" applyFill="0" applyBorder="0" applyAlignment="1">
      <alignment horizontal="justify" vertical="center" textRotation="0" wrapText="false" shrinkToFit="false"/>
    </xf>
    <xf xfId="0" fontId="16" numFmtId="168" fillId="4" borderId="1" applyFont="1" applyNumberFormat="1" applyFill="1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center" vertical="center" textRotation="0" wrapText="true" shrinkToFit="false"/>
    </xf>
    <xf xfId="0" fontId="16" numFmtId="4" fillId="4" borderId="1" applyFont="1" applyNumberFormat="1" applyFill="1" applyBorder="1" applyAlignment="1">
      <alignment horizontal="center" vertical="center" textRotation="0" wrapText="true" shrinkToFit="false"/>
    </xf>
    <xf xfId="0" fontId="16" numFmtId="4" fillId="4" borderId="1" applyFont="1" applyNumberFormat="1" applyFill="1" applyBorder="1" applyAlignment="1">
      <alignment horizontal="general" vertical="center" textRotation="0" wrapText="true" shrinkToFit="false"/>
    </xf>
    <xf xfId="0" fontId="16" numFmtId="2" fillId="4" borderId="1" applyFont="1" applyNumberFormat="1" applyFill="1" applyBorder="1" applyAlignment="1">
      <alignment horizontal="right" vertical="center" textRotation="0" wrapText="true" shrinkToFit="false"/>
    </xf>
    <xf xfId="0" fontId="26" numFmtId="4" fillId="2" borderId="1" applyFont="1" applyNumberFormat="1" applyFill="0" applyBorder="1" applyAlignment="1">
      <alignment horizontal="right" vertical="center" textRotation="0" wrapText="false" shrinkToFit="false"/>
    </xf>
    <xf xfId="0" fontId="26" numFmtId="0" fillId="2" borderId="1" applyFont="1" applyNumberFormat="0" applyFill="0" applyBorder="1" applyAlignment="1">
      <alignment horizontal="right" vertical="center" textRotation="0" wrapText="false" shrinkToFit="false"/>
    </xf>
    <xf xfId="0" fontId="26" numFmtId="0" fillId="2" borderId="1" applyFont="1" applyNumberFormat="0" applyFill="0" applyBorder="1" applyAlignment="1">
      <alignment horizontal="right" vertical="bottom" textRotation="0" wrapText="false" shrinkToFit="false"/>
    </xf>
    <xf xfId="0" fontId="16" numFmtId="0" fillId="4" borderId="1" applyFont="1" applyNumberFormat="0" applyFill="1" applyBorder="1" applyAlignment="1">
      <alignment horizontal="general" vertical="center" textRotation="0" wrapText="true" shrinkToFit="false"/>
    </xf>
    <xf xfId="0" fontId="16" numFmtId="0" fillId="4" borderId="13" applyFont="1" applyNumberFormat="0" applyFill="1" applyBorder="1" applyAlignment="1">
      <alignment horizontal="general" vertical="center" textRotation="0" wrapText="true" shrinkToFit="false"/>
    </xf>
    <xf xfId="0" fontId="16" numFmtId="0" fillId="4" borderId="13" applyFont="1" applyNumberFormat="0" applyFill="1" applyBorder="1" applyAlignment="1">
      <alignment horizontal="center" vertical="center" textRotation="0" wrapText="true" shrinkToFit="false"/>
    </xf>
    <xf xfId="0" fontId="12" numFmtId="0" fillId="4" borderId="1" applyFont="1" applyNumberFormat="0" applyFill="1" applyBorder="1" applyAlignment="1">
      <alignment horizontal="general" vertical="center" textRotation="0" wrapText="true" shrinkToFit="false"/>
    </xf>
    <xf xfId="0" fontId="16" numFmtId="4" fillId="4" borderId="13" applyFont="1" applyNumberFormat="1" applyFill="1" applyBorder="1" applyAlignment="1">
      <alignment horizontal="center" vertical="center" textRotation="0" wrapText="true" shrinkToFit="false"/>
    </xf>
    <xf xfId="0" fontId="16" numFmtId="0" fillId="4" borderId="13" applyFont="1" applyNumberFormat="0" applyFill="1" applyBorder="1" applyAlignment="1">
      <alignment horizontal="right" vertical="center" textRotation="0" wrapText="true" shrinkToFit="false"/>
    </xf>
    <xf xfId="0" fontId="16" numFmtId="164" fillId="4" borderId="13" applyFont="1" applyNumberFormat="1" applyFill="1" applyBorder="1" applyAlignment="1">
      <alignment horizontal="center" vertical="center" textRotation="0" wrapText="true" shrinkToFit="false"/>
    </xf>
    <xf xfId="0" fontId="16" numFmtId="168" fillId="4" borderId="1" applyFont="1" applyNumberFormat="1" applyFill="1" applyBorder="1" applyAlignment="1">
      <alignment horizontal="center" vertical="center" textRotation="0" wrapText="false" shrinkToFit="false"/>
    </xf>
    <xf xfId="0" fontId="16" numFmtId="3" fillId="4" borderId="1" applyFont="1" applyNumberFormat="1" applyFill="1" applyBorder="1" applyAlignment="1">
      <alignment horizontal="center" vertical="center" textRotation="0" wrapText="false" shrinkToFit="false"/>
    </xf>
    <xf xfId="0" fontId="16" numFmtId="4" fillId="4" borderId="1" applyFont="1" applyNumberFormat="1" applyFill="1" applyBorder="1" applyAlignment="1">
      <alignment horizontal="general" vertical="center" textRotation="0" wrapText="false" shrinkToFit="false"/>
    </xf>
    <xf xfId="0" fontId="16" numFmtId="4" fillId="4" borderId="1" applyFont="1" applyNumberFormat="1" applyFill="1" applyBorder="1" applyAlignment="1">
      <alignment horizontal="right" vertical="center" textRotation="0" wrapText="false" shrinkToFit="false"/>
    </xf>
    <xf xfId="0" fontId="12" numFmtId="0" fillId="4" borderId="13" applyFont="1" applyNumberFormat="0" applyFill="1" applyBorder="1" applyAlignment="1">
      <alignment horizontal="general" vertical="center" textRotation="0" wrapText="true" shrinkToFit="false"/>
    </xf>
    <xf xfId="0" fontId="12" numFmtId="0" fillId="4" borderId="1" applyFont="1" applyNumberFormat="0" applyFill="1" applyBorder="1" applyAlignment="1">
      <alignment horizontal="general" vertical="center" textRotation="0" wrapText="true" shrinkToFit="false"/>
    </xf>
    <xf xfId="0" fontId="16" numFmtId="0" fillId="4" borderId="1" applyFont="1" applyNumberFormat="0" applyFill="1" applyBorder="1" applyAlignment="1">
      <alignment horizontal="general" vertical="center" textRotation="0" wrapText="false" shrinkToFit="false"/>
    </xf>
    <xf xfId="0" fontId="16" numFmtId="0" fillId="4" borderId="1" applyFont="1" applyNumberFormat="0" applyFill="1" applyBorder="1" applyAlignment="1">
      <alignment horizontal="left" vertical="center" textRotation="0" wrapText="false" shrinkToFit="false" indent="6"/>
    </xf>
    <xf xfId="0" fontId="16" numFmtId="0" fillId="4" borderId="1" applyFont="1" applyNumberFormat="0" applyFill="1" applyBorder="1" applyAlignment="1">
      <alignment horizontal="center" vertical="center" textRotation="0" wrapText="true" shrinkToFit="false"/>
    </xf>
    <xf xfId="0" fontId="16" numFmtId="4" fillId="4" borderId="1" applyFont="1" applyNumberFormat="1" applyFill="1" applyBorder="1" applyAlignment="1">
      <alignment horizontal="general" vertical="center" textRotation="0" wrapText="true" shrinkToFit="false"/>
    </xf>
    <xf xfId="0" fontId="16" numFmtId="4" fillId="4" borderId="1" applyFont="1" applyNumberFormat="1" applyFill="1" applyBorder="1" applyAlignment="1">
      <alignment horizontal="right" vertical="center" textRotation="0" wrapText="true" shrinkToFit="false"/>
    </xf>
    <xf xfId="0" fontId="16" numFmtId="168" fillId="4" borderId="1" applyFont="1" applyNumberFormat="1" applyFill="1" applyBorder="1" applyAlignment="1">
      <alignment horizontal="right" vertical="center" textRotation="0" wrapText="false" shrinkToFit="false"/>
    </xf>
    <xf xfId="0" fontId="16" numFmtId="0" fillId="4" borderId="1" applyFont="1" applyNumberFormat="0" applyFill="1" applyBorder="1" applyAlignment="1">
      <alignment horizontal="left" vertical="center" textRotation="0" wrapText="false" shrinkToFit="false" indent="6"/>
    </xf>
    <xf xfId="0" fontId="16" numFmtId="4" fillId="4" borderId="1" applyFont="1" applyNumberFormat="1" applyFill="1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general" vertical="center" textRotation="0" wrapText="true" shrinkToFit="false"/>
    </xf>
    <xf xfId="0" fontId="16" numFmtId="0" fillId="4" borderId="1" applyFont="1" applyNumberFormat="0" applyFill="1" applyBorder="1" applyAlignment="1">
      <alignment horizontal="right" vertical="center" textRotation="0" wrapText="true" shrinkToFit="false"/>
    </xf>
    <xf xfId="0" fontId="16" numFmtId="164" fillId="4" borderId="1" applyFont="1" applyNumberFormat="1" applyFill="1" applyBorder="1" applyAlignment="1">
      <alignment horizontal="right" vertical="center" textRotation="0" wrapText="true" shrinkToFit="false"/>
    </xf>
    <xf xfId="0" fontId="16" numFmtId="164" fillId="4" borderId="1" applyFont="1" applyNumberFormat="1" applyFill="1" applyBorder="1" applyAlignment="1">
      <alignment horizontal="general" vertical="center" textRotation="0" wrapText="true" shrinkToFit="false"/>
    </xf>
    <xf xfId="0" fontId="16" numFmtId="0" fillId="2" borderId="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6" numFmtId="4" fillId="2" borderId="1" applyFont="1" applyNumberFormat="1" applyFill="0" applyBorder="1" applyAlignment="1" applyProtection="true">
      <alignment horizontal="right" vertical="bottom" textRotation="0" wrapText="false" shrinkToFit="false"/>
      <protection locked="false"/>
    </xf>
    <xf xfId="0" fontId="16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6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3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6" numFmtId="4" fillId="2" borderId="1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6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2" numFmtId="4" fillId="2" borderId="1" applyFont="1" applyNumberFormat="1" applyFill="0" applyBorder="1" applyAlignment="0">
      <alignment horizontal="general" vertical="bottom" textRotation="0" wrapText="false" shrinkToFit="false"/>
    </xf>
    <xf xfId="0" fontId="12" numFmtId="0" fillId="16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6" numFmtId="0" fillId="16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6" numFmtId="0" fillId="16" borderId="1" applyFont="1" applyNumberFormat="0" applyFill="1" applyBorder="1" applyAlignment="1">
      <alignment horizontal="center" vertical="bottom" textRotation="0" wrapText="false" shrinkToFit="false"/>
    </xf>
    <xf xfId="0" fontId="16" numFmtId="164" fillId="16" borderId="1" applyFont="1" applyNumberFormat="1" applyFill="1" applyBorder="1" applyAlignment="0">
      <alignment horizontal="general" vertical="bottom" textRotation="0" wrapText="false" shrinkToFit="false"/>
    </xf>
    <xf xfId="0" fontId="16" numFmtId="3" fillId="2" borderId="1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6" numFmtId="3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64" fillId="16" borderId="1" applyFont="1" applyNumberFormat="1" applyFill="1" applyBorder="1" applyAlignment="1">
      <alignment horizontal="center" vertical="bottom" textRotation="0" wrapText="false" shrinkToFit="false"/>
    </xf>
    <xf xfId="0" fontId="16" numFmtId="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2" numFmtId="4" fillId="2" borderId="1" applyFont="1" applyNumberFormat="1" applyFill="0" applyBorder="1" applyAlignment="1">
      <alignment horizontal="center" vertical="bottom" textRotation="0" wrapText="false" shrinkToFit="false"/>
    </xf>
    <xf xfId="0" fontId="12" numFmtId="0" fillId="16" borderId="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6" numFmtId="4" fillId="16" borderId="1" applyFont="1" applyNumberFormat="1" applyFill="1" applyBorder="1" applyAlignment="1">
      <alignment horizontal="center" vertical="bottom" textRotation="0" wrapText="false" shrinkToFit="false"/>
    </xf>
    <xf xfId="0" fontId="16" numFmtId="0" fillId="16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12" numFmtId="4" fillId="16" borderId="1" applyFont="1" applyNumberFormat="1" applyFill="1" applyBorder="1" applyAlignment="1">
      <alignment horizontal="center" vertical="bottom" textRotation="0" wrapText="false" shrinkToFit="false"/>
    </xf>
    <xf xfId="0" fontId="16" numFmtId="0" fillId="16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6" numFmtId="3" fillId="3" borderId="1" applyFont="1" applyNumberFormat="1" applyFill="1" applyBorder="1" applyAlignment="1">
      <alignment horizontal="center" vertical="bottom" textRotation="0" wrapText="fals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  <xf xfId="0" fontId="0" numFmtId="3" fillId="2" borderId="0" applyFont="0" applyNumberFormat="1" applyFill="0" applyBorder="0" applyAlignment="0">
      <alignment horizontal="general" vertical="bottom" textRotation="0" wrapText="false" shrinkToFit="false"/>
    </xf>
    <xf xfId="0" fontId="12" numFmtId="4" fillId="16" borderId="1" applyFont="1" applyNumberFormat="1" applyFill="1" applyBorder="1" applyAlignment="0">
      <alignment horizontal="general" vertical="bottom" textRotation="0" wrapText="false" shrinkToFit="false"/>
    </xf>
    <xf xfId="0" fontId="16" numFmtId="0" fillId="4" borderId="20" applyFont="1" applyNumberFormat="0" applyFill="1" applyBorder="1" applyAlignment="1">
      <alignment horizontal="center" vertical="center" textRotation="0" wrapText="false" shrinkToFit="false"/>
    </xf>
    <xf xfId="0" fontId="16" numFmtId="0" fillId="4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6" numFmtId="4" fillId="4" borderId="1" applyFont="1" applyNumberFormat="1" applyFill="1" applyBorder="1" applyAlignment="1">
      <alignment horizontal="center" vertical="bottom" textRotation="0" wrapText="false" shrinkToFit="false"/>
    </xf>
    <xf xfId="0" fontId="16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16" numFmtId="0" fillId="4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4" borderId="1" applyFont="1" applyNumberFormat="0" applyFill="1" applyBorder="1" applyAlignment="1">
      <alignment horizontal="center" vertical="bottom" textRotation="0" wrapText="false" shrinkToFit="false"/>
    </xf>
    <xf xfId="0" fontId="16" numFmtId="164" fillId="4" borderId="1" applyFont="1" applyNumberFormat="1" applyFill="1" applyBorder="1" applyAlignment="0">
      <alignment horizontal="general" vertical="bottom" textRotation="0" wrapText="false" shrinkToFit="false"/>
    </xf>
    <xf xfId="0" fontId="16" numFmtId="3" fillId="4" borderId="1" applyFont="1" applyNumberFormat="1" applyFill="1" applyBorder="1" applyAlignment="1" applyProtection="true">
      <alignment horizontal="center" vertical="bottom" textRotation="0" wrapText="false" shrinkToFit="false"/>
      <protection locked="false"/>
    </xf>
    <xf xfId="0" fontId="16" numFmtId="4" fillId="4" borderId="1" applyFont="1" applyNumberFormat="1" applyFill="1" applyBorder="1" applyAlignment="0">
      <alignment horizontal="general" vertical="bottom" textRotation="0" wrapText="false" shrinkToFit="false"/>
    </xf>
    <xf xfId="0" fontId="16" numFmtId="3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64" fillId="4" borderId="1" applyFont="1" applyNumberFormat="1" applyFill="1" applyBorder="1" applyAlignment="1">
      <alignment horizontal="center" vertical="bottom" textRotation="0" wrapText="false" shrinkToFit="false"/>
    </xf>
    <xf xfId="0" fontId="16" numFmtId="4" fillId="4" borderId="1" applyFont="1" applyNumberFormat="1" applyFill="1" applyBorder="1" applyAlignment="1" applyProtection="true">
      <alignment horizontal="center" vertical="bottom" textRotation="0" wrapText="false" shrinkToFit="false"/>
      <protection locked="false"/>
    </xf>
    <xf xfId="0" fontId="16" numFmtId="4" fillId="16" borderId="1" applyFont="1" applyNumberFormat="1" applyFill="1" applyBorder="1" applyAlignment="0">
      <alignment horizontal="general" vertical="bottom" textRotation="0" wrapText="false" shrinkToFit="false"/>
    </xf>
    <xf xfId="0" fontId="16" numFmtId="4" fillId="16" borderId="1" applyFont="1" applyNumberFormat="1" applyFill="1" applyBorder="1" applyAlignment="1" applyProtection="true">
      <alignment horizontal="center" vertical="bottom" textRotation="0" wrapText="false" shrinkToFit="false"/>
      <protection locked="false"/>
    </xf>
    <xf xfId="0" fontId="16" numFmtId="4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2" numFmtId="4" fillId="4" borderId="1" applyFont="1" applyNumberFormat="1" applyFill="1" applyBorder="1" applyAlignment="1">
      <alignment horizontal="center" vertical="bottom" textRotation="0" wrapText="false" shrinkToFit="false"/>
    </xf>
    <xf xfId="0" fontId="16" numFmtId="0" fillId="4" borderId="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6" numFmtId="3" fillId="4" borderId="1" applyFont="1" applyNumberFormat="1" applyFill="1" applyBorder="1" applyAlignment="1">
      <alignment horizontal="center" vertical="bottom" textRotation="0" wrapText="false" shrinkToFit="false"/>
    </xf>
    <xf xfId="0" fontId="23" numFmtId="0" fillId="2" borderId="13" applyFont="1" applyNumberFormat="0" applyFill="0" applyBorder="1" applyAlignment="1">
      <alignment horizontal="right" vertical="center" textRotation="0" wrapText="true" shrinkToFit="false"/>
    </xf>
    <xf xfId="0" fontId="0" numFmtId="3" fillId="2" borderId="1" applyFont="0" applyNumberFormat="1" applyFill="0" applyBorder="1" applyAlignment="1">
      <alignment horizontal="right" vertical="center" textRotation="0" wrapText="true" shrinkToFit="false"/>
    </xf>
    <xf xfId="0" fontId="16" numFmtId="0" fillId="2" borderId="12" applyFont="1" applyNumberFormat="0" applyFill="0" applyBorder="1" applyAlignment="1">
      <alignment horizontal="center" vertical="center" textRotation="0" wrapText="true" shrinkToFit="false"/>
    </xf>
    <xf xfId="0" fontId="16" numFmtId="164" fillId="2" borderId="12" applyFont="1" applyNumberFormat="1" applyFill="0" applyBorder="1" applyAlignment="1">
      <alignment horizontal="center" vertical="center" textRotation="0" wrapText="true" shrinkToFit="false"/>
    </xf>
    <xf xfId="0" fontId="16" numFmtId="164" fillId="2" borderId="12" applyFont="1" applyNumberFormat="1" applyFill="0" applyBorder="1" applyAlignment="1">
      <alignment horizontal="right" vertical="center" textRotation="0" wrapText="true" shrinkToFit="false"/>
    </xf>
    <xf xfId="0" fontId="16" numFmtId="164" fillId="2" borderId="12" applyFont="1" applyNumberFormat="1" applyFill="0" applyBorder="1" applyAlignment="1">
      <alignment horizontal="center" vertical="center" textRotation="0" wrapText="false" shrinkToFit="false"/>
    </xf>
    <xf xfId="0" fontId="16" numFmtId="164" fillId="2" borderId="12" applyFont="1" applyNumberFormat="1" applyFill="0" applyBorder="1" applyAlignment="1">
      <alignment horizontal="general" vertical="center" textRotation="0" wrapText="false" shrinkToFit="false"/>
    </xf>
    <xf xfId="0" fontId="16" numFmtId="0" fillId="2" borderId="12" applyFont="1" applyNumberFormat="0" applyFill="0" applyBorder="1" applyAlignment="1">
      <alignment horizontal="center" vertical="center" textRotation="0" wrapText="false" shrinkToFit="false"/>
    </xf>
    <xf xfId="0" fontId="16" numFmtId="0" fillId="2" borderId="4" applyFont="1" applyNumberFormat="0" applyFill="0" applyBorder="1" applyAlignment="1">
      <alignment horizontal="right" vertical="center" textRotation="0" wrapText="true" shrinkToFit="false"/>
    </xf>
    <xf xfId="0" fontId="16" numFmtId="0" fillId="4" borderId="4" applyFont="1" applyNumberFormat="0" applyFill="1" applyBorder="1" applyAlignment="1">
      <alignment horizontal="center" vertical="center" textRotation="0" wrapText="false" shrinkToFit="false"/>
    </xf>
    <xf xfId="0" fontId="16" numFmtId="164" fillId="4" borderId="1" applyFont="1" applyNumberFormat="1" applyFill="1" applyBorder="1" applyAlignment="1">
      <alignment horizontal="center" vertical="center" textRotation="0" wrapText="false" shrinkToFit="false"/>
    </xf>
    <xf xfId="0" fontId="16" numFmtId="0" fillId="4" borderId="7" applyFont="1" applyNumberFormat="0" applyFill="1" applyBorder="1" applyAlignment="1">
      <alignment horizontal="center" vertical="center" textRotation="0" wrapText="false" shrinkToFit="false"/>
    </xf>
    <xf xfId="0" fontId="16" numFmtId="168" fillId="4" borderId="13" applyFont="1" applyNumberFormat="1" applyFill="1" applyBorder="1" applyAlignment="1">
      <alignment horizontal="right" vertical="center" textRotation="0" wrapText="true" shrinkToFit="false"/>
    </xf>
    <xf xfId="0" fontId="16" numFmtId="168" fillId="4" borderId="13" applyFont="1" applyNumberFormat="1" applyFill="1" applyBorder="1" applyAlignment="1">
      <alignment horizontal="right" vertical="center" textRotation="0" wrapText="true" shrinkToFit="false"/>
    </xf>
    <xf xfId="0" fontId="16" numFmtId="0" fillId="2" borderId="4" applyFont="1" applyNumberFormat="0" applyFill="0" applyBorder="1" applyAlignment="1">
      <alignment horizontal="center" vertical="center" textRotation="0" wrapText="true" shrinkToFit="false"/>
    </xf>
    <xf xfId="0" fontId="16" numFmtId="0" fillId="2" borderId="7" applyFont="1" applyNumberFormat="0" applyFill="0" applyBorder="1" applyAlignment="1">
      <alignment horizontal="right" vertical="center" textRotation="0" wrapText="true" shrinkToFit="false"/>
    </xf>
    <xf xfId="0" fontId="16" numFmtId="0" fillId="2" borderId="1" applyFont="1" applyNumberFormat="0" applyFill="0" applyBorder="1" applyAlignment="1">
      <alignment horizontal="center" vertical="center" textRotation="0" wrapText="true" shrinkToFit="false"/>
    </xf>
    <xf xfId="0" fontId="16" numFmtId="164" fillId="10" borderId="1" applyFont="1" applyNumberFormat="1" applyFill="1" applyBorder="1" applyAlignment="0">
      <alignment horizontal="general" vertical="bottom" textRotation="0" wrapText="false" shrinkToFit="false"/>
    </xf>
    <xf xfId="0" fontId="16" numFmtId="164" fillId="10" borderId="1" applyFont="1" applyNumberFormat="1" applyFill="1" applyBorder="1" applyAlignment="0">
      <alignment horizontal="general" vertical="bottom" textRotation="0" wrapText="false" shrinkToFit="false"/>
    </xf>
    <xf xfId="0" fontId="16" numFmtId="0" fillId="10" borderId="1" applyFont="1" applyNumberFormat="0" applyFill="1" applyBorder="1" applyAlignment="0">
      <alignment horizontal="general" vertical="bottom" textRotation="0" wrapText="false" shrinkToFit="false"/>
    </xf>
    <xf xfId="0" fontId="16" numFmtId="2" fillId="10" borderId="1" applyFont="1" applyNumberFormat="1" applyFill="1" applyBorder="1" applyAlignment="0">
      <alignment horizontal="general" vertical="bottom" textRotation="0" wrapText="false" shrinkToFit="false"/>
    </xf>
    <xf xfId="0" fontId="16" numFmtId="0" fillId="4" borderId="0" applyFont="1" applyNumberFormat="0" applyFill="1" applyBorder="0" applyAlignment="1">
      <alignment horizontal="general" vertical="top" textRotation="0" wrapText="false" shrinkToFit="false"/>
    </xf>
    <xf xfId="0" fontId="0" numFmtId="164" fillId="4" borderId="0" applyFont="0" applyNumberFormat="1" applyFill="1" applyBorder="0" applyAlignment="1">
      <alignment horizontal="center" vertical="bottom" textRotation="0" wrapText="false" shrinkToFit="false"/>
    </xf>
    <xf xfId="0" fontId="9" numFmtId="0" fillId="4" borderId="0" applyFont="1" applyNumberFormat="0" applyFill="1" applyBorder="0" applyAlignment="1">
      <alignment horizontal="general" vertical="top" textRotation="0" wrapText="false" shrinkToFit="false"/>
    </xf>
    <xf xfId="0" fontId="7" numFmtId="0" fillId="4" borderId="0" applyFont="1" applyNumberFormat="0" applyFill="1" applyBorder="0" applyAlignment="1">
      <alignment horizontal="center" vertical="bottom" textRotation="0" wrapText="false" shrinkToFit="false"/>
    </xf>
    <xf xfId="0" fontId="6" numFmtId="0" fillId="4" borderId="0" applyFont="1" applyNumberFormat="0" applyFill="1" applyBorder="0" applyAlignment="1">
      <alignment horizontal="center" vertical="center" textRotation="0" wrapText="false" shrinkToFit="false"/>
    </xf>
    <xf xfId="0" fontId="12" numFmtId="0" fillId="4" borderId="0" applyFont="1" applyNumberFormat="0" applyFill="1" applyBorder="0" applyAlignment="0">
      <alignment horizontal="general" vertical="bottom" textRotation="0" wrapText="false" shrinkToFit="false"/>
    </xf>
    <xf xfId="0" fontId="12" numFmtId="0" fillId="4" borderId="0" applyFont="1" applyNumberFormat="0" applyFill="1" applyBorder="0" applyAlignment="1">
      <alignment horizontal="left" vertical="center" textRotation="0" wrapText="false" shrinkToFit="false"/>
    </xf>
    <xf xfId="0" fontId="12" numFmtId="0" fillId="4" borderId="0" applyFont="1" applyNumberFormat="0" applyFill="1" applyBorder="0" applyAlignment="1">
      <alignment horizontal="center" vertical="bottom" textRotation="0" wrapText="false" shrinkToFit="false"/>
    </xf>
    <xf xfId="0" fontId="13" numFmtId="0" fillId="4" borderId="0" applyFont="1" applyNumberFormat="0" applyFill="1" applyBorder="0" applyAlignment="1">
      <alignment horizontal="left" vertical="bottom" textRotation="0" wrapText="false" shrinkToFit="false"/>
    </xf>
    <xf xfId="0" fontId="12" numFmtId="0" fillId="4" borderId="0" applyFont="1" applyNumberFormat="0" applyFill="1" applyBorder="0" applyAlignment="1">
      <alignment horizontal="left" vertical="bottom" textRotation="0" wrapText="false" shrinkToFit="false"/>
    </xf>
    <xf xfId="0" fontId="12" numFmtId="0" fillId="4" borderId="0" applyFont="1" applyNumberFormat="0" applyFill="1" applyBorder="0" applyAlignment="1">
      <alignment horizontal="center" vertical="center" textRotation="0" wrapText="false" shrinkToFit="false"/>
    </xf>
    <xf xfId="0" fontId="12" numFmtId="0" fillId="4" borderId="0" applyFont="1" applyNumberFormat="0" applyFill="1" applyBorder="0" applyAlignment="1">
      <alignment horizontal="center" vertical="center" textRotation="0" wrapText="false" shrinkToFit="false"/>
    </xf>
    <xf xfId="0" fontId="16" numFmtId="0" fillId="4" borderId="0" applyFont="1" applyNumberFormat="0" applyFill="1" applyBorder="0" applyAlignment="1">
      <alignment horizontal="center" vertical="center" textRotation="0" wrapText="false" shrinkToFit="false"/>
    </xf>
    <xf xfId="0" fontId="16" numFmtId="0" fillId="4" borderId="0" applyFont="1" applyNumberFormat="0" applyFill="1" applyBorder="0" applyAlignment="1">
      <alignment horizontal="general" vertical="center" textRotation="0" wrapText="true" shrinkToFit="false"/>
    </xf>
    <xf xfId="0" fontId="16" numFmtId="168" fillId="4" borderId="0" applyFont="1" applyNumberFormat="1" applyFill="1" applyBorder="0" applyAlignment="1">
      <alignment horizontal="center" vertical="center" textRotation="0" wrapText="true" shrinkToFit="false"/>
    </xf>
    <xf xfId="0" fontId="16" numFmtId="0" fillId="4" borderId="0" applyFont="1" applyNumberFormat="0" applyFill="1" applyBorder="0" applyAlignment="1">
      <alignment horizontal="center" vertical="center" textRotation="0" wrapText="true" shrinkToFit="false"/>
    </xf>
    <xf xfId="0" fontId="16" numFmtId="4" fillId="4" borderId="0" applyFont="1" applyNumberFormat="1" applyFill="1" applyBorder="0" applyAlignment="1">
      <alignment horizontal="center" vertical="center" textRotation="0" wrapText="true" shrinkToFit="false"/>
    </xf>
    <xf xfId="0" fontId="16" numFmtId="4" fillId="4" borderId="0" applyFont="1" applyNumberFormat="1" applyFill="1" applyBorder="0" applyAlignment="1">
      <alignment horizontal="general" vertical="center" textRotation="0" wrapText="true" shrinkToFit="false"/>
    </xf>
    <xf xfId="0" fontId="16" numFmtId="4" fillId="4" borderId="0" applyFont="1" applyNumberFormat="1" applyFill="1" applyBorder="0" applyAlignment="1">
      <alignment horizontal="right" vertical="center" textRotation="0" wrapText="true" shrinkToFit="false"/>
    </xf>
    <xf xfId="0" fontId="16" numFmtId="0" fillId="4" borderId="0" applyFont="1" applyNumberFormat="0" applyFill="1" applyBorder="0" applyAlignment="1">
      <alignment horizontal="center" vertical="center" textRotation="0" wrapText="false" shrinkToFit="false"/>
    </xf>
    <xf xfId="0" fontId="16" numFmtId="164" fillId="4" borderId="0" applyFont="1" applyNumberFormat="1" applyFill="1" applyBorder="0" applyAlignment="1">
      <alignment horizontal="center" vertical="center" textRotation="0" wrapText="true" shrinkToFit="false"/>
    </xf>
    <xf xfId="0" fontId="16" numFmtId="0" fillId="4" borderId="0" applyFont="1" applyNumberFormat="0" applyFill="1" applyBorder="0" applyAlignment="1">
      <alignment horizontal="center" vertical="bottom" textRotation="0" wrapText="false" shrinkToFit="false"/>
    </xf>
    <xf xfId="0" fontId="16" numFmtId="2" fillId="4" borderId="0" applyFont="1" applyNumberFormat="1" applyFill="1" applyBorder="0" applyAlignment="1">
      <alignment horizontal="right" vertical="center" textRotation="0" wrapText="true" shrinkToFit="false"/>
    </xf>
    <xf xfId="0" fontId="16" numFmtId="0" fillId="4" borderId="0" applyFont="1" applyNumberFormat="0" applyFill="1" applyBorder="0" applyAlignment="1">
      <alignment horizontal="right" vertical="center" textRotation="0" wrapText="true" shrinkToFit="false"/>
    </xf>
    <xf xfId="0" fontId="16" numFmtId="164" fillId="4" borderId="0" applyFont="1" applyNumberFormat="1" applyFill="1" applyBorder="0" applyAlignment="1">
      <alignment horizontal="general" vertical="center" textRotation="0" wrapText="false" shrinkToFit="false"/>
    </xf>
    <xf xfId="0" fontId="12" numFmtId="0" fillId="4" borderId="0" applyFont="1" applyNumberFormat="0" applyFill="1" applyBorder="0" applyAlignment="1">
      <alignment horizontal="general" vertical="center" textRotation="0" wrapText="true" shrinkToFit="false"/>
    </xf>
    <xf xfId="0" fontId="16" numFmtId="168" fillId="4" borderId="0" applyFont="1" applyNumberFormat="1" applyFill="1" applyBorder="0" applyAlignment="1">
      <alignment horizontal="center" vertical="center" textRotation="0" wrapText="false" shrinkToFit="false"/>
    </xf>
    <xf xfId="0" fontId="16" numFmtId="3" fillId="4" borderId="0" applyFont="1" applyNumberFormat="1" applyFill="1" applyBorder="0" applyAlignment="1">
      <alignment horizontal="center" vertical="center" textRotation="0" wrapText="false" shrinkToFit="false"/>
    </xf>
    <xf xfId="0" fontId="16" numFmtId="4" fillId="4" borderId="0" applyFont="1" applyNumberFormat="1" applyFill="1" applyBorder="0" applyAlignment="1">
      <alignment horizontal="general" vertical="center" textRotation="0" wrapText="false" shrinkToFit="false"/>
    </xf>
    <xf xfId="0" fontId="16" numFmtId="4" fillId="4" borderId="0" applyFont="1" applyNumberFormat="1" applyFill="1" applyBorder="0" applyAlignment="1">
      <alignment horizontal="right" vertical="center" textRotation="0" wrapText="false" shrinkToFit="false"/>
    </xf>
    <xf xfId="0" fontId="12" numFmtId="0" fillId="4" borderId="0" applyFont="1" applyNumberFormat="0" applyFill="1" applyBorder="0" applyAlignment="1">
      <alignment horizontal="general" vertical="center" textRotation="0" wrapText="true" shrinkToFit="false"/>
    </xf>
    <xf xfId="0" fontId="16" numFmtId="0" fillId="4" borderId="0" applyFont="1" applyNumberFormat="0" applyFill="1" applyBorder="0" applyAlignment="1">
      <alignment horizontal="general" vertical="center" textRotation="0" wrapText="false" shrinkToFit="false"/>
    </xf>
    <xf xfId="0" fontId="16" numFmtId="0" fillId="4" borderId="0" applyFont="1" applyNumberFormat="0" applyFill="1" applyBorder="0" applyAlignment="1">
      <alignment horizontal="left" vertical="center" textRotation="0" wrapText="false" shrinkToFit="false" indent="6"/>
    </xf>
    <xf xfId="0" fontId="16" numFmtId="0" fillId="4" borderId="0" applyFont="1" applyNumberFormat="0" applyFill="1" applyBorder="0" applyAlignment="1">
      <alignment horizontal="center" vertical="center" textRotation="0" wrapText="true" shrinkToFit="false"/>
    </xf>
    <xf xfId="0" fontId="16" numFmtId="4" fillId="4" borderId="0" applyFont="1" applyNumberFormat="1" applyFill="1" applyBorder="0" applyAlignment="1">
      <alignment horizontal="general" vertical="center" textRotation="0" wrapText="true" shrinkToFit="false"/>
    </xf>
    <xf xfId="0" fontId="16" numFmtId="4" fillId="4" borderId="0" applyFont="1" applyNumberFormat="1" applyFill="1" applyBorder="0" applyAlignment="1">
      <alignment horizontal="right" vertical="center" textRotation="0" wrapText="true" shrinkToFit="false"/>
    </xf>
    <xf xfId="0" fontId="16" numFmtId="168" fillId="4" borderId="0" applyFont="1" applyNumberFormat="1" applyFill="1" applyBorder="0" applyAlignment="1">
      <alignment horizontal="right" vertical="center" textRotation="0" wrapText="false" shrinkToFit="false"/>
    </xf>
    <xf xfId="0" fontId="16" numFmtId="0" fillId="4" borderId="0" applyFont="1" applyNumberFormat="0" applyFill="1" applyBorder="0" applyAlignment="1">
      <alignment horizontal="left" vertical="center" textRotation="0" wrapText="false" shrinkToFit="false" indent="6"/>
    </xf>
    <xf xfId="0" fontId="16" numFmtId="4" fillId="4" borderId="0" applyFont="1" applyNumberFormat="1" applyFill="1" applyBorder="0" applyAlignment="1">
      <alignment horizontal="center" vertical="center" textRotation="0" wrapText="true" shrinkToFit="false"/>
    </xf>
    <xf xfId="0" fontId="16" numFmtId="0" fillId="4" borderId="0" applyFont="1" applyNumberFormat="0" applyFill="1" applyBorder="0" applyAlignment="1">
      <alignment horizontal="general" vertical="center" textRotation="0" wrapText="true" shrinkToFit="false"/>
    </xf>
    <xf xfId="0" fontId="16" numFmtId="0" fillId="4" borderId="0" applyFont="1" applyNumberFormat="0" applyFill="1" applyBorder="0" applyAlignment="1">
      <alignment horizontal="right" vertical="center" textRotation="0" wrapText="true" shrinkToFit="false"/>
    </xf>
    <xf xfId="0" fontId="16" numFmtId="164" fillId="4" borderId="0" applyFont="1" applyNumberFormat="1" applyFill="1" applyBorder="0" applyAlignment="1">
      <alignment horizontal="right" vertical="center" textRotation="0" wrapText="true" shrinkToFit="false"/>
    </xf>
    <xf xfId="0" fontId="16" numFmtId="164" fillId="4" borderId="0" applyFont="1" applyNumberFormat="1" applyFill="1" applyBorder="0" applyAlignment="1">
      <alignment horizontal="general" vertical="center" textRotation="0" wrapText="true" shrinkToFit="false"/>
    </xf>
    <xf xfId="0" fontId="1" numFmtId="0" fillId="4" borderId="0" applyFont="1" applyNumberFormat="0" applyFill="1" applyBorder="0" applyAlignment="1">
      <alignment horizontal="center" vertical="bottom" textRotation="0" wrapText="false" shrinkToFit="false"/>
    </xf>
    <xf xfId="0" fontId="12" numFmtId="2" fillId="4" borderId="0" applyFont="1" applyNumberFormat="1" applyFill="1" applyBorder="0" applyAlignment="1">
      <alignment horizontal="right" vertical="bottom" textRotation="0" wrapText="false" shrinkToFit="false"/>
    </xf>
    <xf xfId="0" fontId="16" numFmtId="0" fillId="4" borderId="0" applyFont="1" applyNumberFormat="0" applyFill="1" applyBorder="0" applyAlignment="1">
      <alignment horizontal="left" vertical="center" textRotation="0" wrapText="false" shrinkToFit="false"/>
    </xf>
    <xf xfId="0" fontId="16" numFmtId="3" fillId="4" borderId="0" applyFont="1" applyNumberFormat="1" applyFill="1" applyBorder="0" applyAlignment="1">
      <alignment horizontal="center" vertical="center" textRotation="0" wrapText="true" shrinkToFit="false"/>
    </xf>
    <xf xfId="0" fontId="0" numFmtId="164" fillId="4" borderId="0" applyFont="0" applyNumberFormat="1" applyFill="1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8" numFmtId="0" fillId="2" borderId="1" applyFont="1" applyNumberFormat="0" applyFill="0" applyBorder="1" applyAlignment="1">
      <alignment horizontal="general" vertical="center" textRotation="0" wrapText="true" shrinkToFit="false"/>
    </xf>
    <xf xfId="0" fontId="8" numFmtId="168" fillId="2" borderId="15" applyFont="1" applyNumberFormat="1" applyFill="0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16" numFmtId="0" fillId="2" borderId="15" applyFont="1" applyNumberFormat="0" applyFill="0" applyBorder="1" applyAlignment="1">
      <alignment horizontal="center" vertical="center" textRotation="0" wrapText="true" shrinkToFit="false"/>
    </xf>
    <xf xfId="0" fontId="8" numFmtId="4" fillId="2" borderId="1" applyFont="1" applyNumberFormat="1" applyFill="0" applyBorder="1" applyAlignment="1">
      <alignment horizontal="center" vertical="center" textRotation="0" wrapText="true" shrinkToFit="false"/>
    </xf>
    <xf xfId="0" fontId="16" numFmtId="164" fillId="2" borderId="15" applyFont="1" applyNumberFormat="1" applyFill="0" applyBorder="1" applyAlignment="1">
      <alignment horizontal="center" vertical="center" textRotation="0" wrapText="false" shrinkToFit="false"/>
    </xf>
    <xf xfId="0" fontId="16" numFmtId="0" fillId="2" borderId="15" applyFont="1" applyNumberFormat="0" applyFill="0" applyBorder="1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general" vertical="center" textRotation="0" wrapText="true" shrinkToFit="false"/>
    </xf>
    <xf xfId="0" fontId="16" numFmtId="164" fillId="2" borderId="15" applyFont="1" applyNumberFormat="1" applyFill="0" applyBorder="1" applyAlignment="1">
      <alignment horizontal="center" vertical="center" textRotation="0" wrapText="true" shrinkToFit="false"/>
    </xf>
    <xf xfId="0" fontId="16" numFmtId="164" fillId="2" borderId="15" applyFont="1" applyNumberFormat="1" applyFill="0" applyBorder="1" applyAlignment="1">
      <alignment horizontal="center" vertical="center" textRotation="0" wrapText="false" shrinkToFit="false"/>
    </xf>
    <xf xfId="0" fontId="16" numFmtId="164" fillId="2" borderId="15" applyFont="1" applyNumberFormat="1" applyFill="0" applyBorder="1" applyAlignment="1">
      <alignment horizontal="center" vertical="center" textRotation="0" wrapText="true" shrinkToFit="false"/>
    </xf>
    <xf xfId="0" fontId="16" numFmtId="0" fillId="2" borderId="3" applyFont="1" applyNumberFormat="0" applyFill="0" applyBorder="1" applyAlignment="1">
      <alignment horizontal="center" vertical="center" textRotation="0" wrapText="false" shrinkToFit="false"/>
    </xf>
    <xf xfId="0" fontId="8" numFmtId="168" fillId="4" borderId="15" applyFont="1" applyNumberFormat="1" applyFill="1" applyBorder="1" applyAlignment="1">
      <alignment horizontal="center" vertical="center" textRotation="0" wrapText="true" shrinkToFit="false"/>
    </xf>
    <xf xfId="0" fontId="9" numFmtId="165" fillId="4" borderId="1" applyFont="1" applyNumberFormat="1" applyFill="1" applyBorder="1" applyAlignment="1">
      <alignment horizontal="general" vertical="center" textRotation="0" wrapText="false" shrinkToFit="false"/>
    </xf>
    <xf xfId="0" fontId="9" numFmtId="165" fillId="4" borderId="1" applyFont="1" applyNumberFormat="1" applyFill="1" applyBorder="1" applyAlignment="1">
      <alignment horizontal="center" vertical="center" textRotation="0" wrapText="false" shrinkToFit="false"/>
    </xf>
    <xf xfId="0" fontId="9" numFmtId="0" fillId="2" borderId="13" applyFont="1" applyNumberFormat="0" applyFill="0" applyBorder="1" applyAlignment="1">
      <alignment horizontal="general" vertical="center" textRotation="0" wrapText="true" shrinkToFit="false"/>
    </xf>
    <xf xfId="0" fontId="8" numFmtId="4" fillId="2" borderId="13" applyFont="1" applyNumberFormat="1" applyFill="0" applyBorder="1" applyAlignment="1">
      <alignment horizontal="center" vertical="center" textRotation="0" wrapText="true" shrinkToFit="false"/>
    </xf>
    <xf xfId="0" fontId="16" numFmtId="4" fillId="4" borderId="13" applyFont="1" applyNumberFormat="1" applyFill="1" applyBorder="1" applyAlignment="1">
      <alignment horizontal="general" vertical="center" textRotation="0" wrapText="true" shrinkToFit="false"/>
    </xf>
    <xf xfId="0" fontId="16" numFmtId="2" fillId="4" borderId="13" applyFont="1" applyNumberFormat="1" applyFill="1" applyBorder="1" applyAlignment="1">
      <alignment horizontal="right" vertical="center" textRotation="0" wrapText="true" shrinkToFit="false"/>
    </xf>
    <xf xfId="0" fontId="16" numFmtId="168" fillId="4" borderId="4" applyFont="1" applyNumberFormat="1" applyFill="1" applyBorder="1" applyAlignment="1">
      <alignment horizontal="center" vertical="center" textRotation="0" wrapText="true" shrinkToFit="false"/>
    </xf>
    <xf xfId="0" fontId="9" numFmtId="4" fillId="2" borderId="1" applyFont="1" applyNumberFormat="1" applyFill="0" applyBorder="1" applyAlignment="1">
      <alignment horizontal="center" vertical="center" textRotation="0" wrapText="true" shrinkToFit="false"/>
    </xf>
    <xf xfId="0" fontId="16" numFmtId="1" fillId="4" borderId="15" applyFont="1" applyNumberFormat="1" applyFill="1" applyBorder="1" applyAlignment="1">
      <alignment horizontal="center" vertical="center" textRotation="0" wrapText="true" shrinkToFit="false"/>
    </xf>
    <xf xfId="0" fontId="9" numFmtId="168" fillId="4" borderId="4" applyFont="1" applyNumberFormat="1" applyFill="1" applyBorder="1" applyAlignment="1">
      <alignment horizontal="center" vertical="center" textRotation="0" wrapText="true" shrinkToFit="false"/>
    </xf>
    <xf xfId="0" fontId="9" numFmtId="0" fillId="4" borderId="1" applyFont="1" applyNumberFormat="0" applyFill="1" applyBorder="1" applyAlignment="1">
      <alignment horizontal="center" vertical="center" textRotation="0" wrapText="true" shrinkToFit="false"/>
    </xf>
    <xf xfId="0" fontId="16" numFmtId="165" fillId="4" borderId="15" applyFont="1" applyNumberFormat="1" applyFill="1" applyBorder="1" applyAlignment="1">
      <alignment horizontal="center" vertical="center" textRotation="0" wrapText="true" shrinkToFit="false"/>
    </xf>
    <xf xfId="0" fontId="9" numFmtId="0" fillId="2" borderId="1" applyFont="1" applyNumberFormat="0" applyFill="0" applyBorder="1" applyAlignment="1">
      <alignment horizontal="center" vertical="center" textRotation="0" wrapText="true" shrinkToFit="false"/>
    </xf>
    <xf xfId="0" fontId="16" numFmtId="0" fillId="4" borderId="15" applyFont="1" applyNumberFormat="0" applyFill="1" applyBorder="1" applyAlignment="1">
      <alignment horizontal="right" vertical="center" textRotation="0" wrapText="true" shrinkToFit="false"/>
    </xf>
    <xf xfId="0" fontId="16" numFmtId="165" fillId="4" borderId="1" applyFont="1" applyNumberFormat="1" applyFill="1" applyBorder="1" applyAlignment="1">
      <alignment horizontal="center" vertical="center" textRotation="0" wrapText="true" shrinkToFit="false"/>
    </xf>
    <xf xfId="0" fontId="16" numFmtId="165" fillId="4" borderId="1" applyFont="1" applyNumberFormat="1" applyFill="1" applyBorder="1" applyAlignment="1">
      <alignment horizontal="center" vertical="center" textRotation="0" wrapText="false" shrinkToFit="false"/>
    </xf>
    <xf xfId="0" fontId="9" numFmtId="168" fillId="4" borderId="7" applyFont="1" applyNumberFormat="1" applyFill="1" applyBorder="1" applyAlignment="1">
      <alignment horizontal="center" vertical="center" textRotation="0" wrapText="true" shrinkToFit="false"/>
    </xf>
    <xf xfId="0" fontId="9" numFmtId="0" fillId="4" borderId="13" applyFont="1" applyNumberFormat="0" applyFill="1" applyBorder="1" applyAlignment="1">
      <alignment horizontal="center" vertical="center" textRotation="0" wrapText="true" shrinkToFit="false"/>
    </xf>
    <xf xfId="0" fontId="9" numFmtId="4" fillId="2" borderId="13" applyFont="1" applyNumberFormat="1" applyFill="0" applyBorder="1" applyAlignment="1">
      <alignment horizontal="general" vertical="center" textRotation="0" wrapText="true" shrinkToFit="false"/>
    </xf>
    <xf xfId="0" fontId="16" numFmtId="165" fillId="4" borderId="6" applyFont="1" applyNumberFormat="1" applyFill="1" applyBorder="1" applyAlignment="1">
      <alignment horizontal="center" vertical="center" textRotation="0" wrapText="true" shrinkToFit="false"/>
    </xf>
    <xf xfId="0" fontId="9" numFmtId="4" fillId="2" borderId="13" applyFont="1" applyNumberFormat="1" applyFill="0" applyBorder="1" applyAlignment="1">
      <alignment horizontal="center" vertical="center" textRotation="0" wrapText="true" shrinkToFit="false"/>
    </xf>
    <xf xfId="0" fontId="16" numFmtId="165" fillId="4" borderId="13" applyFont="1" applyNumberFormat="1" applyFill="1" applyBorder="1" applyAlignment="1">
      <alignment horizontal="center" vertical="center" textRotation="0" wrapText="true" shrinkToFit="false"/>
    </xf>
    <xf xfId="0" fontId="16" numFmtId="165" fillId="4" borderId="13" applyFont="1" applyNumberFormat="1" applyFill="1" applyBorder="1" applyAlignment="1">
      <alignment horizontal="center" vertical="center" textRotation="0" wrapText="false" shrinkToFit="false"/>
    </xf>
    <xf xfId="0" fontId="9" numFmtId="168" fillId="4" borderId="1" applyFont="1" applyNumberFormat="1" applyFill="1" applyBorder="1" applyAlignment="1">
      <alignment horizontal="center" vertical="center" textRotation="0" wrapText="true" shrinkToFit="false"/>
    </xf>
    <xf xfId="0" fontId="9" numFmtId="3" fillId="2" borderId="1" applyFont="1" applyNumberFormat="1" applyFill="0" applyBorder="1" applyAlignment="1">
      <alignment horizontal="center" vertical="center" textRotation="0" wrapText="true" shrinkToFit="false"/>
    </xf>
    <xf xfId="0" fontId="9" numFmtId="0" fillId="2" borderId="13" applyFont="1" applyNumberFormat="0" applyFill="0" applyBorder="1" applyAlignment="1">
      <alignment horizontal="center" vertical="center" textRotation="0" wrapText="true" shrinkToFit="false"/>
    </xf>
    <xf xfId="0" fontId="9" numFmtId="168" fillId="4" borderId="3" applyFont="1" applyNumberFormat="1" applyFill="1" applyBorder="1" applyAlignment="1">
      <alignment horizontal="center" vertical="center" textRotation="0" wrapText="true" shrinkToFit="false"/>
    </xf>
    <xf xfId="0" fontId="7" numFmtId="164" fillId="4" borderId="0" applyFont="1" applyNumberFormat="1" applyFill="1" applyBorder="0" applyAlignment="1">
      <alignment horizontal="center" vertical="bottom" textRotation="0" wrapText="false" shrinkToFit="false"/>
    </xf>
    <xf xfId="0" fontId="12" numFmtId="0" fillId="4" borderId="10" applyFont="1" applyNumberFormat="0" applyFill="1" applyBorder="1" applyAlignment="0">
      <alignment horizontal="general" vertical="bottom" textRotation="0" wrapText="false" shrinkToFit="false"/>
    </xf>
    <xf xfId="0" fontId="12" numFmtId="0" fillId="4" borderId="1" applyFont="1" applyNumberFormat="0" applyFill="1" applyBorder="1" applyAlignment="1">
      <alignment horizontal="left" vertical="center" textRotation="0" wrapText="false" shrinkToFit="false"/>
    </xf>
    <xf xfId="0" fontId="12" numFmtId="0" fillId="4" borderId="1" applyFont="1" applyNumberFormat="0" applyFill="1" applyBorder="1" applyAlignment="1">
      <alignment horizontal="center" vertical="bottom" textRotation="0" wrapText="false" shrinkToFit="false"/>
    </xf>
    <xf xfId="0" fontId="13" numFmtId="0" fillId="4" borderId="1" applyFont="1" applyNumberFormat="0" applyFill="1" applyBorder="1" applyAlignment="1">
      <alignment horizontal="left" vertical="bottom" textRotation="0" wrapText="false" shrinkToFit="false"/>
    </xf>
    <xf xfId="0" fontId="12" numFmtId="0" fillId="4" borderId="1" applyFont="1" applyNumberFormat="0" applyFill="1" applyBorder="1" applyAlignment="1">
      <alignment horizontal="left" vertical="bottom" textRotation="0" wrapText="false" shrinkToFit="false"/>
    </xf>
    <xf xfId="0" fontId="12" numFmtId="0" fillId="4" borderId="1" applyFont="1" applyNumberFormat="0" applyFill="1" applyBorder="1" applyAlignment="1">
      <alignment horizontal="center" vertical="bottom" textRotation="0" wrapText="false" shrinkToFit="false"/>
    </xf>
    <xf xfId="0" fontId="12" numFmtId="0" fillId="4" borderId="1" applyFont="1" applyNumberFormat="0" applyFill="1" applyBorder="1" applyAlignment="1">
      <alignment horizontal="center" vertical="center" textRotation="0" wrapText="false" shrinkToFit="false"/>
    </xf>
    <xf xfId="0" fontId="12" numFmtId="0" fillId="4" borderId="5" applyFont="1" applyNumberFormat="0" applyFill="1" applyBorder="1" applyAlignment="1">
      <alignment horizontal="center" vertical="center" textRotation="0" wrapText="false" shrinkToFit="false"/>
    </xf>
    <xf xfId="0" fontId="12" numFmtId="0" fillId="4" borderId="7" applyFont="1" applyNumberFormat="0" applyFill="1" applyBorder="1" applyAlignment="1">
      <alignment horizontal="center" vertical="center" textRotation="0" wrapText="false" shrinkToFit="false"/>
    </xf>
    <xf xfId="0" fontId="12" numFmtId="0" fillId="4" borderId="9" applyFont="1" applyNumberFormat="0" applyFill="1" applyBorder="1" applyAlignment="1">
      <alignment horizontal="center" vertical="center" textRotation="0" wrapText="false" shrinkToFit="false"/>
    </xf>
    <xf xfId="0" fontId="12" numFmtId="0" fillId="4" borderId="11" applyFont="1" applyNumberFormat="0" applyFill="1" applyBorder="1" applyAlignment="1">
      <alignment horizontal="center" vertical="center" textRotation="0" wrapText="false" shrinkToFit="false"/>
    </xf>
    <xf xfId="0" fontId="12" numFmtId="0" fillId="4" borderId="1" applyFont="1" applyNumberFormat="0" applyFill="1" applyBorder="1" applyAlignment="1">
      <alignment horizontal="center" vertical="center" textRotation="0" wrapText="false" shrinkToFit="false"/>
    </xf>
    <xf xfId="0" fontId="16" numFmtId="0" fillId="4" borderId="1" applyFont="1" applyNumberFormat="0" applyFill="1" applyBorder="1" applyAlignment="1">
      <alignment horizontal="left" vertical="center" textRotation="0" wrapText="false" shrinkToFit="false"/>
    </xf>
    <xf xfId="0" fontId="16" numFmtId="3" fillId="4" borderId="1" applyFont="1" applyNumberFormat="1" applyFill="1" applyBorder="1" applyAlignment="1">
      <alignment horizontal="center" vertical="center" textRotation="0" wrapText="true" shrinkToFit="false"/>
    </xf>
    <xf xfId="0" fontId="1" numFmtId="0" fillId="4" borderId="3" applyFont="1" applyNumberFormat="0" applyFill="1" applyBorder="1" applyAlignment="1">
      <alignment horizontal="center" vertical="bottom" textRotation="0" wrapText="false" shrinkToFit="false"/>
    </xf>
    <xf xfId="0" fontId="1" numFmtId="0" fillId="4" borderId="4" applyFont="1" applyNumberFormat="0" applyFill="1" applyBorder="1" applyAlignment="1">
      <alignment horizontal="center" vertical="bottom" textRotation="0" wrapText="false" shrinkToFit="false"/>
    </xf>
    <xf xfId="0" fontId="12" numFmtId="164" fillId="4" borderId="1" applyFont="1" applyNumberFormat="1" applyFill="1" applyBorder="1" applyAlignment="0">
      <alignment horizontal="general" vertical="bottom" textRotation="0" wrapText="false" shrinkToFit="false"/>
    </xf>
    <xf xfId="0" fontId="6" numFmtId="0" fillId="4" borderId="1" applyFont="1" applyNumberFormat="0" applyFill="1" applyBorder="1" applyAlignment="0">
      <alignment horizontal="general" vertical="bottom" textRotation="0" wrapText="false" shrinkToFit="false"/>
    </xf>
    <xf xfId="0" fontId="12" numFmtId="164" fillId="4" borderId="12" applyFont="1" applyNumberFormat="1" applyFill="1" applyBorder="1" applyAlignment="1">
      <alignment horizontal="right" vertical="bottom" textRotation="0" wrapText="false" shrinkToFit="false"/>
    </xf>
    <xf xfId="0" fontId="12" numFmtId="164" fillId="4" borderId="12" applyFont="1" applyNumberFormat="1" applyFill="1" applyBorder="1" applyAlignment="0">
      <alignment horizontal="general" vertical="bottom" textRotation="0" wrapText="false" shrinkToFit="false"/>
    </xf>
    <xf xfId="0" fontId="12" numFmtId="2" fillId="4" borderId="12" applyFont="1" applyNumberFormat="1" applyFill="1" applyBorder="1" applyAlignment="0">
      <alignment horizontal="general" vertical="bottom" textRotation="0" wrapText="false" shrinkToFit="false"/>
    </xf>
    <xf xfId="0" fontId="12" numFmtId="164" fillId="4" borderId="12" applyFont="1" applyNumberFormat="1" applyFill="1" applyBorder="1" applyAlignment="0">
      <alignment horizontal="general" vertical="bottom" textRotation="0" wrapText="false" shrinkToFit="false"/>
    </xf>
    <xf xfId="0" fontId="6" numFmtId="164" fillId="4" borderId="12" applyFont="1" applyNumberFormat="1" applyFill="1" applyBorder="1" applyAlignment="0">
      <alignment horizontal="general" vertical="bottom" textRotation="0" wrapText="false" shrinkToFit="false"/>
    </xf>
    <xf xfId="0" fontId="16" numFmtId="0" fillId="2" borderId="23" applyFont="1" applyNumberFormat="0" applyFill="0" applyBorder="1" applyAlignment="1">
      <alignment horizontal="center" vertical="bottom" textRotation="0" wrapText="false" shrinkToFit="false"/>
    </xf>
    <xf xfId="0" fontId="16" numFmtId="168" fillId="4" borderId="13" applyFont="1" applyNumberFormat="1" applyFill="1" applyBorder="1" applyAlignment="1">
      <alignment horizontal="center" vertical="center" textRotation="0" wrapText="true" shrinkToFit="false"/>
    </xf>
    <xf xfId="0" fontId="26" numFmtId="4" fillId="2" borderId="13" applyFont="1" applyNumberFormat="1" applyFill="0" applyBorder="1" applyAlignment="1">
      <alignment horizontal="right" vertical="center" textRotation="0" wrapText="false" shrinkToFit="false"/>
    </xf>
    <xf xfId="0" fontId="26" numFmtId="4" fillId="2" borderId="13" applyFont="1" applyNumberFormat="1" applyFill="0" applyBorder="1" applyAlignment="0">
      <alignment horizontal="general" vertical="bottom" textRotation="0" wrapText="false" shrinkToFit="false"/>
    </xf>
    <xf xfId="0" fontId="26" numFmtId="0" fillId="2" borderId="13" applyFont="1" applyNumberFormat="0" applyFill="0" applyBorder="1" applyAlignment="1">
      <alignment horizontal="right" vertical="bottom" textRotation="0" wrapText="false" shrinkToFit="false"/>
    </xf>
    <xf xfId="0" fontId="26" numFmtId="0" fillId="4" borderId="0" applyFont="1" applyNumberFormat="0" applyFill="1" applyBorder="0" applyAlignment="1">
      <alignment horizontal="justify" vertical="center" textRotation="0" wrapText="false" shrinkToFit="false"/>
    </xf>
    <xf xfId="0" fontId="26" numFmtId="4" fillId="4" borderId="0" applyFont="1" applyNumberFormat="1" applyFill="1" applyBorder="0" applyAlignment="1">
      <alignment horizontal="right" vertical="center" textRotation="0" wrapText="false" shrinkToFit="false"/>
    </xf>
    <xf xfId="0" fontId="26" numFmtId="0" fillId="4" borderId="0" applyFont="1" applyNumberFormat="0" applyFill="1" applyBorder="0" applyAlignment="1">
      <alignment horizontal="right" vertical="center" textRotation="0" wrapText="false" shrinkToFit="false"/>
    </xf>
    <xf xfId="0" fontId="26" numFmtId="4" fillId="4" borderId="0" applyFont="1" applyNumberFormat="1" applyFill="1" applyBorder="0" applyAlignment="0">
      <alignment horizontal="general" vertical="bottom" textRotation="0" wrapText="false" shrinkToFit="false"/>
    </xf>
    <xf xfId="0" fontId="26" numFmtId="0" fillId="4" borderId="0" applyFont="1" applyNumberFormat="0" applyFill="1" applyBorder="0" applyAlignment="1">
      <alignment horizontal="right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0" fillId="18" borderId="1" applyFont="1" applyNumberFormat="0" applyFill="1" applyBorder="1" applyAlignment="1">
      <alignment horizontal="left" vertical="bottom" textRotation="0" wrapText="false" shrinkToFit="false"/>
    </xf>
    <xf xfId="0" fontId="12" numFmtId="0" fillId="19" borderId="1" applyFont="1" applyNumberFormat="0" applyFill="1" applyBorder="1" applyAlignment="1">
      <alignment horizontal="center" vertical="center" textRotation="0" wrapText="false" shrinkToFit="false"/>
    </xf>
    <xf xfId="0" fontId="12" numFmtId="0" fillId="20" borderId="1" applyFont="1" applyNumberFormat="0" applyFill="1" applyBorder="1" applyAlignment="1">
      <alignment horizontal="center" vertical="center" textRotation="0" wrapText="false" shrinkToFit="false"/>
    </xf>
    <xf xfId="0" fontId="12" numFmtId="0" fillId="12" borderId="1" applyFont="1" applyNumberFormat="0" applyFill="1" applyBorder="1" applyAlignment="1">
      <alignment horizontal="center" vertical="center" textRotation="0" wrapText="false" shrinkToFit="false"/>
    </xf>
    <xf xfId="0" fontId="16" numFmtId="0" fillId="2" borderId="3" applyFont="1" applyNumberFormat="0" applyFill="0" applyBorder="1" applyAlignment="1">
      <alignment horizontal="left" vertical="center" textRotation="0" wrapText="true" shrinkToFit="false"/>
    </xf>
    <xf xfId="0" fontId="16" numFmtId="164" fillId="2" borderId="1" applyFont="1" applyNumberFormat="1" applyFill="0" applyBorder="1" applyAlignment="1">
      <alignment horizontal="center" vertical="center" textRotation="0" wrapText="false" shrinkToFit="false"/>
    </xf>
    <xf xfId="0" fontId="16" numFmtId="164" fillId="2" borderId="4" applyFont="1" applyNumberFormat="1" applyFill="0" applyBorder="1" applyAlignment="1">
      <alignment horizontal="center" vertical="center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12" numFmtId="164" fillId="2" borderId="1" applyFont="1" applyNumberFormat="1" applyFill="0" applyBorder="1" applyAlignment="1">
      <alignment horizontal="center" vertical="center" textRotation="0" wrapText="false" shrinkToFit="false"/>
    </xf>
    <xf xfId="0" fontId="16" numFmtId="0" fillId="2" borderId="3" applyFont="1" applyNumberFormat="0" applyFill="0" applyBorder="1" applyAlignment="1">
      <alignment horizontal="center" vertical="center" textRotation="0" wrapText="false" shrinkToFit="false"/>
    </xf>
    <xf xfId="0" fontId="16" numFmtId="164" fillId="2" borderId="1" applyFont="1" applyNumberFormat="1" applyFill="0" applyBorder="1" applyAlignment="1">
      <alignment horizontal="right" vertical="center" textRotation="0" wrapText="true" shrinkToFit="false"/>
    </xf>
    <xf xfId="0" fontId="12" numFmtId="0" fillId="2" borderId="4" applyFont="1" applyNumberFormat="0" applyFill="0" applyBorder="1" applyAlignment="1">
      <alignment horizontal="center" vertical="center" textRotation="0" wrapText="false" shrinkToFit="false"/>
    </xf>
    <xf xfId="0" fontId="12" numFmtId="0" fillId="2" borderId="1" applyFont="1" applyNumberFormat="0" applyFill="0" applyBorder="1" applyAlignment="1">
      <alignment horizontal="center" vertical="center" textRotation="0" wrapText="false" shrinkToFit="false"/>
    </xf>
    <xf xfId="0" fontId="16" numFmtId="0" fillId="2" borderId="1" applyFont="1" applyNumberFormat="0" applyFill="0" applyBorder="1" applyAlignment="1">
      <alignment horizontal="center" vertical="bottom" textRotation="0" wrapText="false" shrinkToFit="false"/>
    </xf>
    <xf xfId="0" fontId="16" numFmtId="0" fillId="2" borderId="4" applyFont="1" applyNumberFormat="0" applyFill="0" applyBorder="1" applyAlignment="1">
      <alignment horizontal="center" vertical="bottom" textRotation="0" wrapText="false" shrinkToFit="false"/>
    </xf>
    <xf xfId="0" fontId="16" numFmtId="4" fillId="2" borderId="1" applyFont="1" applyNumberFormat="1" applyFill="0" applyBorder="1" applyAlignment="0">
      <alignment horizontal="general" vertical="bottom" textRotation="0" wrapText="false" shrinkToFit="false"/>
    </xf>
    <xf xfId="0" fontId="16" numFmtId="164" fillId="2" borderId="1" applyFont="1" applyNumberFormat="1" applyFill="0" applyBorder="1" applyAlignment="1">
      <alignment horizontal="center" vertical="bottom" textRotation="0" wrapText="false" shrinkToFit="false"/>
    </xf>
    <xf xfId="0" fontId="16" numFmtId="0" fillId="2" borderId="12" applyFont="1" applyNumberFormat="0" applyFill="0" applyBorder="1" applyAlignment="1">
      <alignment horizontal="center" vertical="bottom" textRotation="0" wrapText="false" shrinkToFit="false"/>
    </xf>
    <xf xfId="0" fontId="16" numFmtId="0" fillId="2" borderId="11" applyFont="1" applyNumberFormat="0" applyFill="0" applyBorder="1" applyAlignment="1">
      <alignment horizontal="center" vertical="bottom" textRotation="0" wrapText="false" shrinkToFit="false"/>
    </xf>
    <xf xfId="0" fontId="16" numFmtId="0" fillId="2" borderId="12" applyFont="1" applyNumberFormat="0" applyFill="0" applyBorder="1" applyAlignment="1">
      <alignment horizontal="center" vertical="bottom" textRotation="0" wrapText="false" shrinkToFit="false"/>
    </xf>
    <xf xfId="0" fontId="4" numFmtId="4" fillId="3" borderId="3" applyFont="1" applyNumberFormat="1" applyFill="1" applyBorder="1" applyAlignment="1">
      <alignment horizontal="center" vertical="bottom" textRotation="0" wrapText="false" shrinkToFit="false"/>
    </xf>
    <xf xfId="0" fontId="4" numFmtId="4" fillId="3" borderId="15" applyFont="1" applyNumberFormat="1" applyFill="1" applyBorder="1" applyAlignment="1">
      <alignment horizontal="center" vertical="bottom" textRotation="0" wrapText="false" shrinkToFit="false"/>
    </xf>
    <xf xfId="0" fontId="16" numFmtId="164" fillId="3" borderId="1" applyFont="1" applyNumberFormat="1" applyFill="1" applyBorder="1" applyAlignment="1">
      <alignment horizontal="center" vertical="bottom" textRotation="0" wrapText="false" shrinkToFit="false"/>
    </xf>
    <xf xfId="0" fontId="16" numFmtId="1" fillId="3" borderId="10" applyFont="1" applyNumberFormat="1" applyFill="1" applyBorder="1" applyAlignment="1">
      <alignment horizontal="center" vertical="bottom" textRotation="0" wrapText="false" shrinkToFit="false"/>
    </xf>
    <xf xfId="0" fontId="16" numFmtId="0" fillId="3" borderId="12" applyFont="1" applyNumberFormat="0" applyFill="1" applyBorder="1" applyAlignment="1">
      <alignment horizontal="center" vertical="bottom" textRotation="0" wrapText="false" shrinkToFit="false"/>
    </xf>
    <xf xfId="0" fontId="4" numFmtId="4" fillId="3" borderId="1" applyFont="1" applyNumberFormat="1" applyFill="1" applyBorder="1" applyAlignment="0">
      <alignment horizontal="general" vertical="bottom" textRotation="0" wrapText="false" shrinkToFit="false"/>
    </xf>
    <xf xfId="0" fontId="4" numFmtId="0" fillId="3" borderId="1" applyFont="1" applyNumberFormat="0" applyFill="1" applyBorder="1" applyAlignment="0">
      <alignment horizontal="general" vertical="bottom" textRotation="0" wrapText="false" shrinkToFit="false"/>
    </xf>
    <xf xfId="0" fontId="4" numFmtId="4" fillId="3" borderId="1" applyFont="1" applyNumberFormat="1" applyFill="1" applyBorder="1" applyAlignment="0">
      <alignment horizontal="general" vertical="bottom" textRotation="0" wrapText="false" shrinkToFit="false"/>
    </xf>
    <xf xfId="0" fontId="4" numFmtId="0" fillId="3" borderId="1" applyFont="1" applyNumberFormat="0" applyFill="1" applyBorder="1" applyAlignment="1">
      <alignment horizontal="center" vertical="bottom" textRotation="0" wrapText="false" shrinkToFit="false"/>
    </xf>
    <xf xfId="0" fontId="16" numFmtId="0" fillId="2" borderId="1" applyFont="1" applyNumberFormat="0" applyFill="0" applyBorder="1" applyAlignment="1">
      <alignment horizontal="left" vertical="center" textRotation="0" wrapText="true" shrinkToFit="false"/>
    </xf>
    <xf xfId="0" fontId="16" numFmtId="164" fillId="2" borderId="1" applyFont="1" applyNumberFormat="1" applyFill="0" applyBorder="1" applyAlignment="1">
      <alignment horizontal="center" vertical="center" textRotation="0" wrapText="true" shrinkToFit="false"/>
    </xf>
    <xf xfId="0" fontId="12" numFmtId="0" fillId="3" borderId="1" applyFont="1" applyNumberFormat="0" applyFill="1" applyBorder="1" applyAlignment="1">
      <alignment horizontal="center" vertical="center" textRotation="0" wrapText="true" shrinkToFit="false"/>
    </xf>
    <xf xfId="0" fontId="16" numFmtId="164" fillId="3" borderId="1" applyFont="1" applyNumberFormat="1" applyFill="1" applyBorder="1" applyAlignment="1">
      <alignment horizontal="center" vertical="center" textRotation="0" wrapText="true" shrinkToFit="false"/>
    </xf>
    <xf xfId="0" fontId="4" numFmtId="164" fillId="3" borderId="1" applyFont="1" applyNumberFormat="1" applyFill="1" applyBorder="1" applyAlignment="1">
      <alignment horizontal="center" vertical="center" textRotation="0" wrapText="true" shrinkToFit="false"/>
    </xf>
    <xf xfId="0" fontId="16" numFmtId="0" fillId="3" borderId="1" applyFont="1" applyNumberFormat="0" applyFill="1" applyBorder="1" applyAlignment="1">
      <alignment horizontal="center" vertical="bottom" textRotation="0" wrapText="false" shrinkToFit="false"/>
    </xf>
    <xf xfId="0" fontId="16" numFmtId="0" fillId="3" borderId="1" applyFont="1" applyNumberFormat="0" applyFill="1" applyBorder="1" applyAlignment="1">
      <alignment horizontal="center" vertical="center" textRotation="0" wrapText="false" shrinkToFit="false"/>
    </xf>
    <xf xfId="0" fontId="16" numFmtId="164" fillId="3" borderId="1" applyFont="1" applyNumberFormat="1" applyFill="1" applyBorder="1" applyAlignment="1">
      <alignment horizontal="right" vertical="center" textRotation="0" wrapText="true" shrinkToFit="false"/>
    </xf>
    <xf xfId="0" fontId="16" numFmtId="4" fillId="3" borderId="1" applyFont="1" applyNumberFormat="1" applyFill="1" applyBorder="1" applyAlignment="0">
      <alignment horizontal="general" vertical="bottom" textRotation="0" wrapText="false" shrinkToFit="false"/>
    </xf>
    <xf xfId="0" fontId="16" numFmtId="164" fillId="3" borderId="1" applyFont="1" applyNumberFormat="1" applyFill="1" applyBorder="1" applyAlignment="1">
      <alignment horizontal="center" vertical="bottom" textRotation="0" wrapText="false" shrinkToFit="false"/>
    </xf>
    <xf xfId="0" fontId="12" numFmtId="164" fillId="3" borderId="1" applyFont="1" applyNumberFormat="1" applyFill="1" applyBorder="1" applyAlignment="1">
      <alignment horizontal="center" vertical="bottom" textRotation="0" wrapText="false" shrinkToFit="false"/>
    </xf>
    <xf xfId="0" fontId="12" numFmtId="1" fillId="3" borderId="10" applyFont="1" applyNumberFormat="1" applyFill="1" applyBorder="1" applyAlignment="1">
      <alignment horizontal="center" vertical="bottom" textRotation="0" wrapText="false" shrinkToFit="false"/>
    </xf>
    <xf xfId="0" fontId="12" numFmtId="0" fillId="3" borderId="12" applyFont="1" applyNumberFormat="0" applyFill="1" applyBorder="1" applyAlignment="1">
      <alignment horizontal="center" vertical="bottom" textRotation="0" wrapText="false" shrinkToFit="false"/>
    </xf>
    <xf xfId="0" fontId="6" numFmtId="4" fillId="3" borderId="1" applyFont="1" applyNumberFormat="1" applyFill="1" applyBorder="1" applyAlignment="0">
      <alignment horizontal="general" vertical="bottom" textRotation="0" wrapText="false" shrinkToFit="false"/>
    </xf>
    <xf xfId="0" fontId="24" numFmtId="0" fillId="4" borderId="12" applyFont="1" applyNumberFormat="0" applyFill="1" applyBorder="1" applyAlignment="1">
      <alignment horizontal="left" vertical="bottom" textRotation="0" wrapText="false" shrinkToFit="false"/>
    </xf>
    <xf xfId="0" fontId="16" numFmtId="164" fillId="4" borderId="12" applyFont="1" applyNumberFormat="1" applyFill="1" applyBorder="1" applyAlignment="1">
      <alignment horizontal="center" vertical="center" textRotation="0" wrapText="true" shrinkToFit="false"/>
    </xf>
    <xf xfId="0" fontId="16" numFmtId="0" fillId="4" borderId="12" applyFont="1" applyNumberFormat="0" applyFill="1" applyBorder="1" applyAlignment="1">
      <alignment horizontal="center" vertical="center" textRotation="0" wrapText="true" shrinkToFit="false"/>
    </xf>
    <xf xfId="0" fontId="24" numFmtId="0" fillId="4" borderId="1" applyFont="1" applyNumberFormat="0" applyFill="1" applyBorder="1" applyAlignment="1">
      <alignment horizontal="left" vertical="bottom" textRotation="0" wrapText="false" shrinkToFit="false"/>
    </xf>
    <xf xfId="0" fontId="16" numFmtId="164" fillId="4" borderId="1" applyFont="1" applyNumberFormat="1" applyFill="1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center" vertical="center" textRotation="0" wrapText="true" shrinkToFit="false"/>
    </xf>
    <xf xfId="0" fontId="46" numFmtId="0" fillId="21" borderId="1" applyFont="1" applyNumberFormat="0" applyFill="1" applyBorder="1" applyAlignment="1">
      <alignment horizontal="left" vertical="bottom" textRotation="0" wrapText="false" shrinkToFit="false"/>
    </xf>
    <xf xfId="0" fontId="12" numFmtId="164" fillId="4" borderId="1" applyFont="1" applyNumberFormat="1" applyFill="1" applyBorder="1" applyAlignment="1">
      <alignment horizontal="center" vertical="center" textRotation="0" wrapText="true" shrinkToFit="false"/>
    </xf>
    <xf xfId="0" fontId="12" numFmtId="0" fillId="4" borderId="1" applyFont="1" applyNumberFormat="0" applyFill="1" applyBorder="1" applyAlignment="1">
      <alignment horizontal="center" vertical="center" textRotation="0" wrapText="true" shrinkToFit="false"/>
    </xf>
    <xf xfId="0" fontId="24" numFmtId="0" fillId="4" borderId="1" applyFont="1" applyNumberFormat="0" applyFill="1" applyBorder="1" applyAlignment="0">
      <alignment horizontal="general" vertical="bottom" textRotation="0" wrapText="false" shrinkToFit="false"/>
    </xf>
    <xf xfId="0" fontId="16" numFmtId="167" fillId="4" borderId="1" applyFont="1" applyNumberFormat="1" applyFill="1" applyBorder="1" applyAlignment="1">
      <alignment horizontal="center" vertical="center" textRotation="0" wrapText="true" shrinkToFit="false"/>
    </xf>
    <xf xfId="0" fontId="16" quotePrefix="1" numFmtId="164" fillId="4" borderId="1" applyFont="1" applyNumberFormat="1" applyFill="1" applyBorder="1" applyAlignment="1">
      <alignment horizontal="center" vertical="center" textRotation="0" wrapText="true" shrinkToFit="false"/>
    </xf>
    <xf xfId="0" fontId="16" numFmtId="166" fillId="4" borderId="1" applyFont="1" applyNumberFormat="1" applyFill="1" applyBorder="1" applyAlignment="1">
      <alignment horizontal="center" vertical="center" textRotation="0" wrapText="false" shrinkToFit="false"/>
    </xf>
    <xf xfId="0" fontId="16" quotePrefix="1" numFmtId="166" fillId="4" borderId="1" applyFont="1" applyNumberFormat="1" applyFill="1" applyBorder="1" applyAlignment="1">
      <alignment horizontal="center" vertical="center" textRotation="0" wrapText="false" shrinkToFit="false"/>
    </xf>
    <xf xfId="0" fontId="16" numFmtId="0" fillId="4" borderId="1" applyFont="1" applyNumberFormat="0" applyFill="1" applyBorder="1" applyAlignment="1">
      <alignment horizontal="center" vertical="center" textRotation="0" wrapText="false" shrinkToFit="false"/>
    </xf>
    <xf xfId="0" fontId="16" numFmtId="4" fillId="4" borderId="1" applyFont="1" applyNumberFormat="1" applyFill="1" applyBorder="1" applyAlignment="1">
      <alignment horizontal="center" vertical="center" textRotation="0" wrapText="true" shrinkToFit="false"/>
    </xf>
    <xf xfId="0" fontId="16" numFmtId="164" fillId="4" borderId="1" applyFont="1" applyNumberFormat="1" applyFill="1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center" vertical="center" textRotation="0" wrapText="true" shrinkToFit="false"/>
    </xf>
    <xf xfId="0" fontId="16" numFmtId="167" fillId="4" borderId="1" applyFont="1" applyNumberFormat="1" applyFill="1" applyBorder="1" applyAlignment="1">
      <alignment horizontal="center" vertical="center" textRotation="0" wrapText="true" shrinkToFit="false"/>
    </xf>
    <xf xfId="0" fontId="16" numFmtId="0" fillId="4" borderId="1" applyFont="1" applyNumberFormat="0" applyFill="1" applyBorder="1" applyAlignment="1">
      <alignment horizontal="center" vertical="center" textRotation="0" wrapText="false" shrinkToFit="false"/>
    </xf>
    <xf xfId="0" fontId="12" numFmtId="167" fillId="4" borderId="1" applyFont="1" applyNumberFormat="1" applyFill="1" applyBorder="1" applyAlignment="1">
      <alignment horizontal="center" vertical="center" textRotation="0" wrapText="true" shrinkToFit="false"/>
    </xf>
    <xf xfId="0" fontId="12" numFmtId="164" fillId="3" borderId="1" applyFont="1" applyNumberFormat="1" applyFill="1" applyBorder="1" applyAlignment="1">
      <alignment horizontal="center" vertical="bottom" textRotation="0" wrapText="false" shrinkToFit="false"/>
    </xf>
    <xf xfId="0" fontId="16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false" shrinkToFit="false"/>
    </xf>
    <xf xfId="0" fontId="9" numFmtId="164" fillId="4" borderId="1" applyFont="1" applyNumberFormat="1" applyFill="1" applyBorder="1" applyAlignment="1">
      <alignment horizontal="center" vertical="center" textRotation="0" wrapText="true" shrinkToFit="false"/>
    </xf>
    <xf xfId="0" fontId="9" numFmtId="167" fillId="4" borderId="1" applyFont="1" applyNumberFormat="1" applyFill="1" applyBorder="1" applyAlignment="1">
      <alignment horizontal="center" vertical="center" textRotation="0" wrapText="true" shrinkToFit="false"/>
    </xf>
    <xf xfId="0" fontId="9" numFmtId="164" fillId="4" borderId="1" applyFont="1" applyNumberFormat="1" applyFill="1" applyBorder="1" applyAlignment="1">
      <alignment horizontal="center" vertical="center" textRotation="0" wrapText="true" shrinkToFit="false"/>
    </xf>
    <xf xfId="0" fontId="16" numFmtId="164" fillId="4" borderId="1" applyFont="1" applyNumberFormat="1" applyFill="1" applyBorder="1" applyAlignment="1">
      <alignment horizontal="right" vertical="center" textRotation="0" wrapText="tru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47" numFmtId="0" fillId="4" borderId="1" applyFont="1" applyNumberFormat="0" applyFill="1" applyBorder="1" applyAlignment="1" applyProtection="true">
      <alignment horizontal="left" vertical="center" textRotation="0" wrapText="false" shrinkToFit="true"/>
      <protection locked="false"/>
    </xf>
    <xf xfId="0" fontId="9" numFmtId="0" fillId="4" borderId="1" applyFont="1" applyNumberFormat="0" applyFill="1" applyBorder="1" applyAlignment="1">
      <alignment horizontal="center" vertical="center" textRotation="0" wrapText="true" shrinkToFit="false"/>
    </xf>
    <xf xfId="0" fontId="48" numFmtId="0" fillId="4" borderId="1" applyFont="1" applyNumberFormat="0" applyFill="1" applyBorder="1" applyAlignment="1" applyProtection="true">
      <alignment horizontal="left" vertical="center" textRotation="0" wrapText="false" shrinkToFit="true"/>
      <protection locked="false"/>
    </xf>
    <xf xfId="0" fontId="6" numFmtId="164" fillId="4" borderId="1" applyFont="1" applyNumberFormat="1" applyFill="1" applyBorder="1" applyAlignment="1">
      <alignment horizontal="center" vertical="center" textRotation="0" wrapText="true" shrinkToFit="false"/>
    </xf>
    <xf xfId="0" fontId="47" numFmtId="0" fillId="4" borderId="1" applyFont="1" applyNumberFormat="0" applyFill="1" applyBorder="1" applyAlignment="1" applyProtection="true">
      <alignment horizontal="left" vertical="center" textRotation="0" wrapText="false" shrinkToFit="true"/>
      <protection locked="false"/>
    </xf>
    <xf xfId="0" fontId="9" numFmtId="164" fillId="4" borderId="14" applyFont="1" applyNumberFormat="1" applyFill="1" applyBorder="1" applyAlignment="1">
      <alignment horizontal="center" vertical="center" textRotation="0" wrapText="true" shrinkToFit="false"/>
    </xf>
    <xf xfId="0" fontId="49" numFmtId="0" fillId="4" borderId="1" applyFont="1" applyNumberFormat="0" applyFill="1" applyBorder="1" applyAlignment="1" applyProtection="true">
      <alignment horizontal="left" vertical="center" textRotation="0" wrapText="false" shrinkToFit="true"/>
      <protection locked="false"/>
    </xf>
    <xf xfId="0" fontId="16" numFmtId="165" fillId="4" borderId="1" applyFont="1" applyNumberFormat="1" applyFill="1" applyBorder="1" applyAlignment="1">
      <alignment horizontal="center" vertical="center" textRotation="0" wrapText="true" shrinkToFit="false"/>
    </xf>
    <xf xfId="0" fontId="49" numFmtId="0" fillId="22" borderId="1" applyFont="1" applyNumberFormat="0" applyFill="1" applyBorder="1" applyAlignment="1" applyProtection="true">
      <alignment horizontal="left" vertical="center" textRotation="0" wrapText="false" shrinkToFit="true"/>
      <protection locked="false"/>
    </xf>
    <xf xfId="0" fontId="49" numFmtId="0" fillId="4" borderId="1" applyFont="1" applyNumberFormat="0" applyFill="1" applyBorder="1" applyAlignment="1">
      <alignment horizontal="left" vertical="center" textRotation="0" wrapText="true" shrinkToFit="false"/>
    </xf>
    <xf xfId="0" fontId="49" numFmtId="0" fillId="4" borderId="1" applyFont="1" applyNumberFormat="0" applyFill="1" applyBorder="1" applyAlignment="1">
      <alignment horizontal="left" vertical="center" textRotation="0" wrapText="true" shrinkToFit="false"/>
    </xf>
    <xf xfId="0" fontId="49" numFmtId="0" fillId="4" borderId="1" applyFont="1" applyNumberFormat="0" applyFill="1" applyBorder="1" applyAlignment="1">
      <alignment horizontal="left" vertical="center" textRotation="0" wrapText="true" shrinkToFit="false"/>
    </xf>
    <xf xfId="0" fontId="49" numFmtId="0" fillId="4" borderId="1" applyFont="1" applyNumberFormat="0" applyFill="1" applyBorder="1" applyAlignment="1" applyProtection="true">
      <alignment horizontal="left" vertical="center" textRotation="0" wrapText="false" shrinkToFit="true"/>
      <protection locked="false"/>
    </xf>
    <xf xfId="0" fontId="12" numFmtId="165" fillId="3" borderId="1" applyFont="1" applyNumberFormat="1" applyFill="1" applyBorder="1" applyAlignment="1">
      <alignment horizontal="center" vertical="bottom" textRotation="0" wrapText="false" shrinkToFit="false"/>
    </xf>
    <xf xfId="0" fontId="47" numFmtId="0" fillId="4" borderId="0" applyFont="1" applyNumberFormat="0" applyFill="1" applyBorder="0" applyAlignment="1" applyProtection="true">
      <alignment horizontal="left" vertical="center" textRotation="0" wrapText="false" shrinkToFit="true"/>
      <protection locked="false"/>
    </xf>
    <xf xfId="0" fontId="9" numFmtId="164" fillId="4" borderId="0" applyFont="1" applyNumberFormat="1" applyFill="1" applyBorder="0" applyAlignment="1">
      <alignment horizontal="center" vertical="center" textRotation="0" wrapText="true" shrinkToFit="false"/>
    </xf>
    <xf xfId="0" fontId="9" numFmtId="0" fillId="4" borderId="0" applyFont="1" applyNumberFormat="0" applyFill="1" applyBorder="0" applyAlignment="1">
      <alignment horizontal="center" vertical="center" textRotation="0" wrapText="true" shrinkToFit="false"/>
    </xf>
    <xf xfId="0" fontId="48" numFmtId="0" fillId="4" borderId="0" applyFont="1" applyNumberFormat="0" applyFill="1" applyBorder="0" applyAlignment="1" applyProtection="true">
      <alignment horizontal="left" vertical="center" textRotation="0" wrapText="false" shrinkToFit="true"/>
      <protection locked="false"/>
    </xf>
    <xf xfId="0" fontId="47" numFmtId="0" fillId="4" borderId="12" applyFont="1" applyNumberFormat="0" applyFill="1" applyBorder="1" applyAlignment="1" applyProtection="true">
      <alignment horizontal="left" vertical="center" textRotation="0" wrapText="false" shrinkToFit="true"/>
      <protection locked="false"/>
    </xf>
    <xf xfId="0" fontId="9" numFmtId="164" fillId="4" borderId="12" applyFont="1" applyNumberFormat="1" applyFill="1" applyBorder="1" applyAlignment="1">
      <alignment horizontal="center" vertical="center" textRotation="0" wrapText="true" shrinkToFit="false"/>
    </xf>
    <xf xfId="0" fontId="9" numFmtId="0" fillId="4" borderId="12" applyFont="1" applyNumberFormat="0" applyFill="1" applyBorder="1" applyAlignment="1">
      <alignment horizontal="center" vertical="center" textRotation="0" wrapText="true" shrinkToFit="false"/>
    </xf>
    <xf xfId="0" fontId="7" numFmtId="0" fillId="23" borderId="0" applyFont="1" applyNumberFormat="0" applyFill="1" applyBorder="0" applyAlignment="1">
      <alignment horizontal="center" vertical="bottom" textRotation="0" wrapText="false" shrinkToFit="false"/>
    </xf>
    <xf xfId="0" fontId="6" numFmtId="0" fillId="24" borderId="0" applyFont="1" applyNumberFormat="0" applyFill="1" applyBorder="0" applyAlignment="1">
      <alignment horizontal="center" vertical="center" textRotation="0" wrapText="false" shrinkToFit="false"/>
    </xf>
    <xf xfId="0" fontId="9" numFmtId="0" fillId="2" borderId="20" applyFont="1" applyNumberFormat="0" applyFill="0" applyBorder="1" applyAlignment="1">
      <alignment horizontal="center" vertical="center" textRotation="0" wrapText="false" shrinkToFit="false"/>
    </xf>
    <xf xfId="0" fontId="50" numFmtId="2" fillId="2" borderId="12" applyFont="1" applyNumberFormat="1" applyFill="0" applyBorder="1" applyAlignment="1">
      <alignment horizontal="left" vertical="bottom" textRotation="0" wrapText="true" shrinkToFit="false"/>
    </xf>
    <xf xfId="0" fontId="50" numFmtId="2" fillId="2" borderId="12" applyFont="1" applyNumberFormat="1" applyFill="0" applyBorder="1" applyAlignment="1">
      <alignment horizontal="center" vertical="bottom" textRotation="0" wrapText="false" shrinkToFit="false"/>
    </xf>
    <xf xfId="0" fontId="50" numFmtId="0" fillId="2" borderId="11" applyFont="1" applyNumberFormat="0" applyFill="0" applyBorder="1" applyAlignment="1">
      <alignment horizontal="center" vertical="bottom" textRotation="0" wrapText="false" shrinkToFit="false"/>
    </xf>
    <xf xfId="0" fontId="16" numFmtId="4" fillId="2" borderId="1" applyFont="1" applyNumberFormat="1" applyFill="0" applyBorder="1" applyAlignment="1">
      <alignment horizontal="right" vertical="bottom" textRotation="0" wrapText="false" shrinkToFit="false"/>
    </xf>
    <xf xfId="0" fontId="24" numFmtId="0" fillId="2" borderId="12" applyFont="1" applyNumberFormat="0" applyFill="0" applyBorder="1" applyAlignment="1">
      <alignment horizontal="right" vertical="bottom" textRotation="0" wrapText="false" shrinkToFit="false"/>
    </xf>
    <xf xfId="0" fontId="16" numFmtId="0" fillId="2" borderId="1" applyFont="1" applyNumberFormat="0" applyFill="0" applyBorder="1" applyAlignment="1" applyProtection="true">
      <alignment horizontal="right" vertical="center" textRotation="0" wrapText="false" shrinkToFit="false"/>
      <protection locked="false"/>
    </xf>
    <xf xfId="0" fontId="9" numFmtId="0" fillId="2" borderId="18" applyFont="1" applyNumberFormat="0" applyFill="0" applyBorder="1" applyAlignment="1">
      <alignment horizontal="center" vertical="bottom" textRotation="0" wrapText="false" shrinkToFit="false"/>
    </xf>
    <xf xfId="0" fontId="50" numFmtId="2" fillId="2" borderId="1" applyFont="1" applyNumberFormat="1" applyFill="0" applyBorder="1" applyAlignment="1">
      <alignment horizontal="left" vertical="bottom" textRotation="0" wrapText="false" shrinkToFit="false"/>
    </xf>
    <xf xfId="0" fontId="50" numFmtId="2" fillId="2" borderId="1" applyFont="1" applyNumberFormat="1" applyFill="0" applyBorder="1" applyAlignment="1">
      <alignment horizontal="center" vertical="bottom" textRotation="0" wrapText="false" shrinkToFit="false"/>
    </xf>
    <xf xfId="0" fontId="50" numFmtId="0" fillId="2" borderId="4" applyFont="1" applyNumberFormat="0" applyFill="0" applyBorder="1" applyAlignment="1">
      <alignment horizontal="center" vertical="bottom" textRotation="0" wrapText="false" shrinkToFit="false"/>
    </xf>
    <xf xfId="0" fontId="24" numFmtId="0" fillId="2" borderId="1" applyFont="1" applyNumberFormat="0" applyFill="0" applyBorder="1" applyAlignment="1">
      <alignment horizontal="right" vertical="bottom" textRotation="0" wrapText="false" shrinkToFit="false"/>
    </xf>
    <xf xfId="0" fontId="50" numFmtId="2" fillId="2" borderId="3" applyFont="1" applyNumberFormat="1" applyFill="0" applyBorder="1" applyAlignment="1">
      <alignment horizontal="left" vertical="bottom" textRotation="0" wrapText="false" shrinkToFit="false"/>
    </xf>
    <xf xfId="0" fontId="50" numFmtId="2" fillId="2" borderId="0" applyFont="1" applyNumberFormat="1" applyFill="0" applyBorder="0" applyAlignment="1">
      <alignment horizontal="center" vertical="bottom" textRotation="0" wrapText="false" shrinkToFit="false"/>
    </xf>
    <xf xfId="0" fontId="9" numFmtId="2" fillId="2" borderId="1" applyFont="1" applyNumberFormat="1" applyFill="0" applyBorder="1" applyAlignment="1">
      <alignment horizontal="center" vertical="bottom" textRotation="0" wrapText="false" shrinkToFit="false"/>
    </xf>
    <xf xfId="0" fontId="9" numFmtId="0" fillId="2" borderId="4" applyFont="1" applyNumberFormat="0" applyFill="0" applyBorder="1" applyAlignment="1">
      <alignment horizontal="center" vertical="bottom" textRotation="0" wrapText="false" shrinkToFit="false"/>
    </xf>
    <xf xfId="0" fontId="16" numFmtId="0" fillId="2" borderId="1" applyFont="1" applyNumberFormat="0" applyFill="0" applyBorder="1" applyAlignment="1">
      <alignment horizontal="right" vertical="bottom" textRotation="0" wrapText="false" shrinkToFit="false"/>
    </xf>
    <xf xfId="0" fontId="50" numFmtId="2" fillId="2" borderId="9" applyFont="1" applyNumberFormat="1" applyFill="0" applyBorder="1" applyAlignment="1">
      <alignment horizontal="left" vertical="bottom" textRotation="0" wrapText="true" shrinkToFit="false"/>
    </xf>
    <xf xfId="0" fontId="24" numFmtId="164" fillId="2" borderId="12" applyFont="1" applyNumberFormat="1" applyFill="0" applyBorder="1" applyAlignment="1">
      <alignment horizontal="right" vertical="bottom" textRotation="0" wrapText="false" shrinkToFit="false"/>
    </xf>
    <xf xfId="0" fontId="51" numFmtId="2" fillId="2" borderId="12" applyFont="1" applyNumberFormat="1" applyFill="0" applyBorder="1" applyAlignment="1">
      <alignment horizontal="right" vertical="bottom" textRotation="0" wrapText="false" shrinkToFit="false"/>
    </xf>
    <xf xfId="0" fontId="51" numFmtId="0" fillId="2" borderId="12" applyFont="1" applyNumberFormat="0" applyFill="0" applyBorder="1" applyAlignment="1">
      <alignment horizontal="right" vertical="bottom" textRotation="0" wrapText="false" shrinkToFit="false"/>
    </xf>
    <xf xfId="0" fontId="50" numFmtId="2" fillId="2" borderId="3" applyFont="1" applyNumberFormat="1" applyFill="0" applyBorder="1" applyAlignment="1">
      <alignment horizontal="left" vertical="top" textRotation="0" wrapText="true" shrinkToFit="false"/>
    </xf>
    <xf xfId="0" fontId="51" numFmtId="0" fillId="2" borderId="1" applyFont="1" applyNumberFormat="0" applyFill="0" applyBorder="1" applyAlignment="1">
      <alignment horizontal="right" vertical="bottom" textRotation="0" wrapText="false" shrinkToFit="false"/>
    </xf>
    <xf xfId="0" fontId="51" numFmtId="2" fillId="2" borderId="1" applyFont="1" applyNumberFormat="1" applyFill="0" applyBorder="1" applyAlignment="1">
      <alignment horizontal="right" vertical="bottom" textRotation="0" wrapText="false" shrinkToFit="false"/>
    </xf>
    <xf xfId="0" fontId="24" numFmtId="2" fillId="2" borderId="12" applyFont="1" applyNumberFormat="1" applyFill="0" applyBorder="1" applyAlignment="1">
      <alignment horizontal="right" vertical="bottom" textRotation="0" wrapText="false" shrinkToFit="false"/>
    </xf>
    <xf xfId="0" fontId="6" numFmtId="0" fillId="3" borderId="3" applyFont="1" applyNumberFormat="0" applyFill="1" applyBorder="1" applyAlignment="1">
      <alignment horizontal="center" vertical="bottom" textRotation="0" wrapText="false" shrinkToFit="false"/>
    </xf>
    <xf xfId="0" fontId="6" numFmtId="0" fillId="3" borderId="4" applyFont="1" applyNumberFormat="0" applyFill="1" applyBorder="1" applyAlignment="1">
      <alignment horizontal="center" vertical="bottom" textRotation="0" wrapText="false" shrinkToFit="false"/>
    </xf>
    <xf xfId="0" fontId="6" numFmtId="0" fillId="3" borderId="1" applyFont="1" applyNumberFormat="0" applyFill="1" applyBorder="1" applyAlignment="1">
      <alignment horizontal="center" vertical="bottom" textRotation="0" wrapText="false" shrinkToFit="false"/>
    </xf>
    <xf xfId="0" fontId="12" numFmtId="164" fillId="3" borderId="1" applyFont="1" applyNumberFormat="1" applyFill="1" applyBorder="1" applyAlignment="1">
      <alignment horizontal="right" vertical="bottom" textRotation="0" wrapText="false" shrinkToFit="false"/>
    </xf>
    <xf xfId="0" fontId="12" numFmtId="164" fillId="3" borderId="1" applyFont="1" applyNumberFormat="1" applyFill="1" applyBorder="1" applyAlignment="1">
      <alignment horizontal="right" vertical="bottom" textRotation="0" wrapText="false" shrinkToFit="false"/>
    </xf>
    <xf xfId="0" fontId="6" numFmtId="164" fillId="3" borderId="1" applyFont="1" applyNumberFormat="1" applyFill="1" applyBorder="1" applyAlignment="1">
      <alignment horizontal="right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7" numFmtId="0" fillId="3" borderId="0" applyFont="1" applyNumberFormat="0" applyFill="1" applyBorder="0" applyAlignment="1">
      <alignment horizontal="right" vertical="bottom" textRotation="0" wrapText="false" shrinkToFit="false"/>
    </xf>
    <xf xfId="0" fontId="6" numFmtId="0" fillId="5" borderId="0" applyFont="1" applyNumberFormat="0" applyFill="1" applyBorder="0" applyAlignment="1">
      <alignment horizontal="right" vertical="center" textRotation="0" wrapText="false" shrinkToFit="false"/>
    </xf>
    <xf xfId="0" fontId="6" numFmtId="0" fillId="2" borderId="10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right" vertical="bottom" textRotation="0" wrapText="false" shrinkToFit="false"/>
    </xf>
    <xf xfId="0" fontId="6" numFmtId="0" fillId="6" borderId="3" applyFont="1" applyNumberFormat="0" applyFill="1" applyBorder="1" applyAlignment="1">
      <alignment horizontal="left" vertical="center" textRotation="0" wrapText="false" shrinkToFit="false"/>
    </xf>
    <xf xfId="0" fontId="6" numFmtId="0" fillId="6" borderId="15" applyFont="1" applyNumberFormat="0" applyFill="1" applyBorder="1" applyAlignment="1">
      <alignment horizontal="left" vertical="center" textRotation="0" wrapText="false" shrinkToFit="false"/>
    </xf>
    <xf xfId="0" fontId="6" numFmtId="0" fillId="6" borderId="4" applyFont="1" applyNumberFormat="0" applyFill="1" applyBorder="1" applyAlignment="1">
      <alignment horizontal="left" vertical="center" textRotation="0" wrapText="false" shrinkToFit="false"/>
    </xf>
    <xf xfId="0" fontId="12" numFmtId="0" fillId="6" borderId="3" applyFont="1" applyNumberFormat="0" applyFill="1" applyBorder="1" applyAlignment="1">
      <alignment horizontal="right" vertical="bottom" textRotation="0" wrapText="false" shrinkToFit="false"/>
    </xf>
    <xf xfId="0" fontId="12" numFmtId="0" fillId="6" borderId="15" applyFont="1" applyNumberFormat="0" applyFill="1" applyBorder="1" applyAlignment="1">
      <alignment horizontal="right" vertical="bottom" textRotation="0" wrapText="false" shrinkToFit="false"/>
    </xf>
    <xf xfId="0" fontId="12" numFmtId="0" fillId="6" borderId="4" applyFont="1" applyNumberFormat="0" applyFill="1" applyBorder="1" applyAlignment="1">
      <alignment horizontal="right" vertical="bottom" textRotation="0" wrapText="false" shrinkToFit="false"/>
    </xf>
    <xf xfId="0" fontId="13" numFmtId="0" fillId="6" borderId="3" applyFont="1" applyNumberFormat="0" applyFill="1" applyBorder="1" applyAlignment="1">
      <alignment horizontal="right" vertical="bottom" textRotation="0" wrapText="false" shrinkToFit="false"/>
    </xf>
    <xf xfId="0" fontId="13" numFmtId="0" fillId="6" borderId="15" applyFont="1" applyNumberFormat="0" applyFill="1" applyBorder="1" applyAlignment="1">
      <alignment horizontal="right" vertical="bottom" textRotation="0" wrapText="false" shrinkToFit="false"/>
    </xf>
    <xf xfId="0" fontId="13" numFmtId="0" fillId="6" borderId="4" applyFont="1" applyNumberFormat="0" applyFill="1" applyBorder="1" applyAlignment="1">
      <alignment horizontal="right" vertical="bottom" textRotation="0" wrapText="false" shrinkToFit="false"/>
    </xf>
    <xf xfId="0" fontId="6" numFmtId="0" fillId="13" borderId="1" applyFont="1" applyNumberFormat="0" applyFill="1" applyBorder="1" applyAlignment="1">
      <alignment horizontal="left" vertical="bottom" textRotation="0" wrapText="false" shrinkToFit="false"/>
    </xf>
    <xf xfId="0" fontId="12" numFmtId="0" fillId="6" borderId="1" applyFont="1" applyNumberFormat="0" applyFill="1" applyBorder="1" applyAlignment="1">
      <alignment horizontal="right" vertical="bottom" textRotation="0" wrapText="false" shrinkToFit="false"/>
    </xf>
    <xf xfId="0" fontId="6" numFmtId="0" fillId="6" borderId="13" applyFont="1" applyNumberFormat="0" applyFill="1" applyBorder="1" applyAlignment="1">
      <alignment horizontal="center" vertical="center" textRotation="0" wrapText="false" shrinkToFit="false"/>
    </xf>
    <xf xfId="0" fontId="6" numFmtId="0" fillId="6" borderId="5" applyFont="1" applyNumberFormat="0" applyFill="1" applyBorder="1" applyAlignment="1">
      <alignment horizontal="center" vertical="center" textRotation="0" wrapText="false" shrinkToFit="false"/>
    </xf>
    <xf xfId="0" fontId="6" numFmtId="0" fillId="6" borderId="7" applyFont="1" applyNumberFormat="0" applyFill="1" applyBorder="1" applyAlignment="1">
      <alignment horizontal="center" vertical="center" textRotation="0" wrapText="false" shrinkToFit="false"/>
    </xf>
    <xf xfId="0" fontId="12" numFmtId="0" fillId="6" borderId="13" applyFont="1" applyNumberFormat="0" applyFill="1" applyBorder="1" applyAlignment="1">
      <alignment horizontal="right" vertical="center" textRotation="0" wrapText="false" shrinkToFit="false"/>
    </xf>
    <xf xfId="0" fontId="6" numFmtId="0" fillId="6" borderId="14" applyFont="1" applyNumberFormat="0" applyFill="1" applyBorder="1" applyAlignment="1">
      <alignment horizontal="center" vertical="center" textRotation="0" wrapText="false" shrinkToFit="false"/>
    </xf>
    <xf xfId="0" fontId="6" numFmtId="0" fillId="6" borderId="9" applyFont="1" applyNumberFormat="0" applyFill="1" applyBorder="1" applyAlignment="1">
      <alignment horizontal="center" vertical="center" textRotation="0" wrapText="false" shrinkToFit="false"/>
    </xf>
    <xf xfId="0" fontId="6" numFmtId="0" fillId="6" borderId="11" applyFont="1" applyNumberFormat="0" applyFill="1" applyBorder="1" applyAlignment="1">
      <alignment horizontal="center" vertical="center" textRotation="0" wrapText="false" shrinkToFit="false"/>
    </xf>
    <xf xfId="0" fontId="12" numFmtId="0" fillId="6" borderId="14" applyFont="1" applyNumberFormat="0" applyFill="1" applyBorder="1" applyAlignment="1">
      <alignment horizontal="right" vertical="center" textRotation="0" wrapText="false" shrinkToFit="false"/>
    </xf>
    <xf xfId="0" fontId="12" numFmtId="0" fillId="8" borderId="3" applyFont="1" applyNumberFormat="0" applyFill="1" applyBorder="1" applyAlignment="1">
      <alignment horizontal="right" vertical="center" textRotation="0" wrapText="false" shrinkToFit="false"/>
    </xf>
    <xf xfId="0" fontId="12" numFmtId="0" fillId="8" borderId="4" applyFont="1" applyNumberFormat="0" applyFill="1" applyBorder="1" applyAlignment="1">
      <alignment horizontal="right" vertical="center" textRotation="0" wrapText="false" shrinkToFit="false"/>
    </xf>
    <xf xfId="0" fontId="12" numFmtId="0" fillId="14" borderId="3" applyFont="1" applyNumberFormat="0" applyFill="1" applyBorder="1" applyAlignment="1">
      <alignment horizontal="right" vertical="center" textRotation="0" wrapText="false" shrinkToFit="false"/>
    </xf>
    <xf xfId="0" fontId="12" numFmtId="0" fillId="14" borderId="4" applyFont="1" applyNumberFormat="0" applyFill="1" applyBorder="1" applyAlignment="1">
      <alignment horizontal="right" vertical="center" textRotation="0" wrapText="false" shrinkToFit="false"/>
    </xf>
    <xf xfId="0" fontId="12" numFmtId="0" fillId="10" borderId="3" applyFont="1" applyNumberFormat="0" applyFill="1" applyBorder="1" applyAlignment="1">
      <alignment horizontal="right" vertical="bottom" textRotation="0" wrapText="false" shrinkToFit="false"/>
    </xf>
    <xf xfId="0" fontId="12" numFmtId="0" fillId="10" borderId="4" applyFont="1" applyNumberFormat="0" applyFill="1" applyBorder="1" applyAlignment="1">
      <alignment horizontal="right" vertical="bottom" textRotation="0" wrapText="false" shrinkToFit="false"/>
    </xf>
    <xf xfId="0" fontId="12" numFmtId="0" fillId="15" borderId="3" applyFont="1" applyNumberFormat="0" applyFill="1" applyBorder="1" applyAlignment="1">
      <alignment horizontal="right" vertical="bottom" textRotation="0" wrapText="false" shrinkToFit="false"/>
    </xf>
    <xf xfId="0" fontId="12" numFmtId="0" fillId="15" borderId="4" applyFont="1" applyNumberFormat="0" applyFill="1" applyBorder="1" applyAlignment="1">
      <alignment horizontal="right" vertical="bottom" textRotation="0" wrapText="false" shrinkToFit="false"/>
    </xf>
    <xf xfId="0" fontId="6" numFmtId="0" fillId="6" borderId="12" applyFont="1" applyNumberFormat="0" applyFill="1" applyBorder="1" applyAlignment="1">
      <alignment horizontal="center" vertical="center" textRotation="0" wrapText="false" shrinkToFit="false"/>
    </xf>
    <xf xfId="0" fontId="6" numFmtId="0" fillId="6" borderId="1" applyFont="1" applyNumberFormat="0" applyFill="1" applyBorder="1" applyAlignment="1">
      <alignment horizontal="center" vertical="center" textRotation="0" wrapText="false" shrinkToFit="false"/>
    </xf>
    <xf xfId="0" fontId="12" numFmtId="0" fillId="6" borderId="12" applyFont="1" applyNumberFormat="0" applyFill="1" applyBorder="1" applyAlignment="1">
      <alignment horizontal="right" vertical="center" textRotation="0" wrapText="false" shrinkToFit="false"/>
    </xf>
    <xf xfId="0" fontId="12" numFmtId="0" fillId="6" borderId="1" applyFont="1" applyNumberFormat="0" applyFill="1" applyBorder="1" applyAlignment="1">
      <alignment horizontal="right" vertical="center" textRotation="0" wrapText="false" shrinkToFit="false"/>
    </xf>
    <xf xfId="0" fontId="16" numFmtId="0" fillId="2" borderId="1" applyFont="1" applyNumberFormat="0" applyFill="0" applyBorder="1" applyAlignment="1" applyProtection="true">
      <alignment horizontal="right" vertical="bottom" textRotation="0" wrapText="false" shrinkToFit="false"/>
      <protection locked="false"/>
    </xf>
    <xf xfId="0" fontId="50" numFmtId="2" fillId="2" borderId="3" applyFont="1" applyNumberFormat="1" applyFill="0" applyBorder="1" applyAlignment="1">
      <alignment horizontal="left" vertical="center" textRotation="0" wrapText="true" shrinkToFit="false"/>
    </xf>
    <xf xfId="0" fontId="50" numFmtId="2" fillId="2" borderId="1" applyFont="1" applyNumberFormat="1" applyFill="0" applyBorder="1" applyAlignment="1">
      <alignment horizontal="center" vertical="center" textRotation="0" wrapText="true" shrinkToFit="false"/>
    </xf>
    <xf xfId="0" fontId="50" numFmtId="0" fillId="2" borderId="3" applyFont="1" applyNumberFormat="0" applyFill="0" applyBorder="1" applyAlignment="1">
      <alignment horizontal="center" vertical="center" textRotation="0" wrapText="false" shrinkToFit="false"/>
    </xf>
    <xf xfId="0" fontId="50" numFmtId="2" fillId="2" borderId="1" applyFont="1" applyNumberFormat="1" applyFill="0" applyBorder="1" applyAlignment="1">
      <alignment horizontal="center" vertical="center" textRotation="0" wrapText="false" shrinkToFit="false"/>
    </xf>
    <xf xfId="0" fontId="9" numFmtId="2" fillId="2" borderId="12" applyFont="1" applyNumberFormat="1" applyFill="0" applyBorder="1" applyAlignment="1">
      <alignment horizontal="left" vertical="bottom" textRotation="0" wrapText="true" shrinkToFit="false"/>
    </xf>
    <xf xfId="0" fontId="9" numFmtId="2" fillId="2" borderId="12" applyFont="1" applyNumberFormat="1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center" vertical="bottom" textRotation="0" wrapText="false" shrinkToFit="false"/>
    </xf>
    <xf xfId="0" fontId="9" numFmtId="2" fillId="2" borderId="1" applyFont="1" applyNumberFormat="1" applyFill="0" applyBorder="1" applyAlignment="1">
      <alignment horizontal="left" vertical="bottom" textRotation="0" wrapText="false" shrinkToFit="false"/>
    </xf>
    <xf xfId="0" fontId="9" numFmtId="171" fillId="2" borderId="1" applyFont="1" applyNumberFormat="1" applyFill="0" applyBorder="1" applyAlignment="1">
      <alignment horizontal="center" vertical="bottom" textRotation="0" wrapText="false" shrinkToFit="false"/>
    </xf>
    <xf xfId="0" fontId="12" numFmtId="4" fillId="2" borderId="1" applyFont="1" applyNumberFormat="1" applyFill="0" applyBorder="1" applyAlignment="1">
      <alignment horizontal="right" vertical="bottom" textRotation="0" wrapText="false" shrinkToFit="false"/>
    </xf>
    <xf xfId="0" fontId="9" numFmtId="2" fillId="2" borderId="3" applyFont="1" applyNumberFormat="1" applyFill="0" applyBorder="1" applyAlignment="1">
      <alignment horizontal="center" vertical="bottom" textRotation="0" wrapText="false" shrinkToFit="false"/>
    </xf>
    <xf xfId="0" fontId="9" numFmtId="164" fillId="2" borderId="1" applyFont="1" applyNumberFormat="1" applyFill="0" applyBorder="1" applyAlignment="1">
      <alignment horizontal="center" vertical="bottom" textRotation="0" wrapText="false" shrinkToFit="false"/>
    </xf>
    <xf xfId="0" fontId="9" numFmtId="164" fillId="2" borderId="4" applyFont="1" applyNumberFormat="1" applyFill="0" applyBorder="1" applyAlignment="1">
      <alignment horizontal="center" vertical="bottom" textRotation="0" wrapText="false" shrinkToFit="false"/>
    </xf>
    <xf xfId="0" fontId="0" numFmtId="2" fillId="2" borderId="1" applyFont="0" applyNumberFormat="1" applyFill="0" applyBorder="1" applyAlignment="1">
      <alignment horizontal="right" vertical="bottom" textRotation="0" wrapText="false" shrinkToFit="false"/>
    </xf>
    <xf xfId="0" fontId="6" numFmtId="2" fillId="2" borderId="2" applyFont="1" applyNumberFormat="1" applyFill="0" applyBorder="1" applyAlignment="1">
      <alignment horizontal="center" vertical="bottom" textRotation="0" wrapText="false" shrinkToFit="false"/>
    </xf>
    <xf xfId="0" fontId="9" numFmtId="164" fillId="2" borderId="13" applyFont="1" applyNumberFormat="1" applyFill="0" applyBorder="1" applyAlignment="1">
      <alignment horizontal="center" vertical="bottom" textRotation="0" wrapText="false" shrinkToFit="false"/>
    </xf>
    <xf xfId="0" fontId="23" numFmtId="164" fillId="2" borderId="14" applyFont="1" applyNumberFormat="1" applyFill="0" applyBorder="1" applyAlignment="1">
      <alignment horizontal="center" vertical="bottom" textRotation="0" wrapText="false" shrinkToFit="false"/>
    </xf>
    <xf xfId="0" fontId="9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1" applyFont="0" applyNumberFormat="1" applyFill="0" applyBorder="1" applyAlignment="1">
      <alignment horizontal="right" vertical="bottom" textRotation="0" wrapText="false" shrinkToFit="false"/>
    </xf>
    <xf xfId="0" fontId="50" numFmtId="2" fillId="2" borderId="1" applyFont="1" applyNumberFormat="1" applyFill="0" applyBorder="1" applyAlignment="1">
      <alignment horizontal="general" vertical="top" textRotation="0" wrapText="true" shrinkToFit="false"/>
    </xf>
    <xf xfId="0" fontId="50" numFmtId="2" fillId="2" borderId="1" applyFont="1" applyNumberFormat="1" applyFill="0" applyBorder="1" applyAlignment="0">
      <alignment horizontal="general" vertical="bottom" textRotation="0" wrapText="false" shrinkToFit="false"/>
    </xf>
    <xf xfId="0" fontId="0" numFmtId="4" fillId="2" borderId="1" applyFont="0" applyNumberFormat="1" applyFill="0" applyBorder="1" applyAlignment="1">
      <alignment horizontal="right" vertical="bottom" textRotation="0" wrapText="false" shrinkToFit="false"/>
    </xf>
    <xf xfId="0" fontId="51" numFmtId="167" fillId="2" borderId="1" applyFont="1" applyNumberFormat="1" applyFill="0" applyBorder="1" applyAlignment="1">
      <alignment horizontal="right" vertical="bottom" textRotation="0" wrapText="false" shrinkToFit="false"/>
    </xf>
    <xf xfId="0" fontId="52" numFmtId="167" fillId="2" borderId="1" applyFont="1" applyNumberFormat="1" applyFill="0" applyBorder="1" applyAlignment="1">
      <alignment horizontal="right" vertical="bottom" textRotation="0" wrapText="false" shrinkToFit="false"/>
    </xf>
    <xf xfId="0" fontId="50" numFmtId="2" fillId="2" borderId="13" applyFont="1" applyNumberFormat="1" applyFill="0" applyBorder="1" applyAlignment="0">
      <alignment horizontal="general" vertical="bottom" textRotation="0" wrapText="false" shrinkToFit="false"/>
    </xf>
    <xf xfId="0" fontId="9" numFmtId="0" fillId="2" borderId="13" applyFont="1" applyNumberFormat="0" applyFill="0" applyBorder="1" applyAlignment="0">
      <alignment horizontal="general" vertical="bottom" textRotation="0" wrapText="false" shrinkToFit="false"/>
    </xf>
    <xf xfId="0" fontId="50" numFmtId="2" fillId="2" borderId="13" applyFont="1" applyNumberFormat="1" applyFill="0" applyBorder="1" applyAlignment="1">
      <alignment horizontal="center" vertical="bottom" textRotation="0" wrapText="false" shrinkToFit="false"/>
    </xf>
    <xf xfId="0" fontId="51" numFmtId="167" fillId="2" borderId="13" applyFont="1" applyNumberFormat="1" applyFill="0" applyBorder="1" applyAlignment="1">
      <alignment horizontal="right" vertical="bottom" textRotation="0" wrapText="false" shrinkToFit="false"/>
    </xf>
    <xf xfId="0" fontId="0" numFmtId="0" fillId="2" borderId="1" applyFont="0" applyNumberFormat="0" applyFill="0" applyBorder="1" applyAlignment="1">
      <alignment horizontal="right" vertical="bottom" textRotation="0" wrapText="false" shrinkToFit="false"/>
    </xf>
    <xf xfId="0" fontId="53" numFmtId="2" fillId="2" borderId="1" applyFont="1" applyNumberFormat="1" applyFill="0" applyBorder="1" applyAlignment="0">
      <alignment horizontal="general" vertical="bottom" textRotation="0" wrapText="false" shrinkToFit="false"/>
    </xf>
    <xf xfId="0" fontId="50" numFmtId="0" fillId="2" borderId="1" applyFont="1" applyNumberFormat="0" applyFill="0" applyBorder="1" applyAlignment="0">
      <alignment horizontal="general" vertical="bottom" textRotation="0" wrapText="false" shrinkToFit="false"/>
    </xf>
    <xf xfId="0" fontId="52" numFmtId="2" fillId="2" borderId="1" applyFont="1" applyNumberFormat="1" applyFill="0" applyBorder="1" applyAlignment="1">
      <alignment horizontal="right" vertical="bottom" textRotation="0" wrapText="false" shrinkToFit="false"/>
    </xf>
    <xf xfId="0" fontId="52" numFmtId="167" fillId="2" borderId="12" applyFont="1" applyNumberFormat="1" applyFill="0" applyBorder="1" applyAlignment="1">
      <alignment horizontal="right" vertical="bottom" textRotation="0" wrapText="false" shrinkToFit="false"/>
    </xf>
    <xf xfId="0" fontId="52" numFmtId="0" fillId="2" borderId="10" applyFont="1" applyNumberFormat="0" applyFill="0" applyBorder="1" applyAlignment="1">
      <alignment horizontal="right" vertical="bottom" textRotation="0" wrapText="false" shrinkToFit="false"/>
    </xf>
    <xf xfId="0" fontId="52" numFmtId="167" fillId="2" borderId="10" applyFont="1" applyNumberFormat="1" applyFill="0" applyBorder="1" applyAlignment="1">
      <alignment horizontal="right" vertical="bottom" textRotation="0" wrapText="false" shrinkToFit="false"/>
    </xf>
    <xf xfId="0" fontId="54" numFmtId="167" fillId="2" borderId="1" applyFont="1" applyNumberFormat="1" applyFill="0" applyBorder="1" applyAlignment="1">
      <alignment horizontal="right" vertical="bottom" textRotation="0" wrapText="false" shrinkToFit="false"/>
    </xf>
    <xf xfId="0" fontId="52" numFmtId="0" fillId="2" borderId="15" applyFont="1" applyNumberFormat="0" applyFill="0" applyBorder="1" applyAlignment="1">
      <alignment horizontal="right" vertical="bottom" textRotation="0" wrapText="false" shrinkToFit="false"/>
    </xf>
    <xf xfId="0" fontId="52" numFmtId="167" fillId="2" borderId="15" applyFont="1" applyNumberFormat="1" applyFill="0" applyBorder="1" applyAlignment="1">
      <alignment horizontal="right" vertical="bottom" textRotation="0" wrapText="false" shrinkToFit="false"/>
    </xf>
    <xf xfId="0" fontId="6" numFmtId="0" fillId="6" borderId="1" applyFont="1" applyNumberFormat="0" applyFill="1" applyBorder="1" applyAlignment="1">
      <alignment horizontal="left" vertical="center" textRotation="0" wrapText="false" shrinkToFit="false"/>
    </xf>
    <xf xfId="0" fontId="12" numFmtId="0" fillId="6" borderId="1" applyFont="1" applyNumberFormat="0" applyFill="1" applyBorder="1" applyAlignment="1">
      <alignment horizontal="right" vertical="bottom" textRotation="0" wrapText="false" shrinkToFit="false"/>
    </xf>
    <xf xfId="0" fontId="13" numFmtId="0" fillId="6" borderId="1" applyFont="1" applyNumberFormat="0" applyFill="1" applyBorder="1" applyAlignment="1">
      <alignment horizontal="right" vertical="bottom" textRotation="0" wrapText="false" shrinkToFit="false"/>
    </xf>
    <xf xfId="0" fontId="6" numFmtId="0" fillId="6" borderId="1" applyFont="1" applyNumberFormat="0" applyFill="1" applyBorder="1" applyAlignment="1">
      <alignment horizontal="center" vertical="center" textRotation="0" wrapText="false" shrinkToFit="false"/>
    </xf>
    <xf xfId="0" fontId="12" numFmtId="0" fillId="6" borderId="1" applyFont="1" applyNumberFormat="0" applyFill="1" applyBorder="1" applyAlignment="1">
      <alignment horizontal="right" vertical="center" textRotation="0" wrapText="false" shrinkToFit="false"/>
    </xf>
    <xf xfId="0" fontId="12" numFmtId="0" fillId="8" borderId="1" applyFont="1" applyNumberFormat="0" applyFill="1" applyBorder="1" applyAlignment="1">
      <alignment horizontal="right" vertical="center" textRotation="0" wrapText="false" shrinkToFit="false"/>
    </xf>
    <xf xfId="0" fontId="12" numFmtId="0" fillId="14" borderId="1" applyFont="1" applyNumberFormat="0" applyFill="1" applyBorder="1" applyAlignment="1">
      <alignment horizontal="right" vertical="center" textRotation="0" wrapText="false" shrinkToFit="false"/>
    </xf>
    <xf xfId="0" fontId="12" numFmtId="0" fillId="10" borderId="1" applyFont="1" applyNumberFormat="0" applyFill="1" applyBorder="1" applyAlignment="1">
      <alignment horizontal="right" vertical="bottom" textRotation="0" wrapText="false" shrinkToFit="false"/>
    </xf>
    <xf xfId="0" fontId="12" numFmtId="0" fillId="15" borderId="1" applyFont="1" applyNumberFormat="0" applyFill="1" applyBorder="1" applyAlignment="1">
      <alignment horizontal="right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24" numFmtId="2" fillId="2" borderId="1" applyFont="1" applyNumberFormat="1" applyFill="0" applyBorder="1" applyAlignment="1">
      <alignment horizontal="right" vertical="bottom" textRotation="0" wrapText="false" shrinkToFit="false"/>
    </xf>
    <xf xfId="0" fontId="9" numFmtId="2" fillId="2" borderId="1" applyFont="1" applyNumberFormat="1" applyFill="0" applyBorder="1" applyAlignment="1">
      <alignment horizontal="left" vertical="bottom" textRotation="0" wrapText="true" shrinkToFit="false"/>
    </xf>
    <xf xfId="0" fontId="9" numFmtId="2" fillId="2" borderId="4" applyFont="1" applyNumberFormat="1" applyFill="0" applyBorder="1" applyAlignment="1">
      <alignment horizontal="center" vertical="bottom" textRotation="0" wrapText="false" shrinkToFit="false"/>
    </xf>
    <xf xfId="0" fontId="9" numFmtId="167" fillId="2" borderId="1" applyFont="1" applyNumberFormat="1" applyFill="0" applyBorder="1" applyAlignment="1">
      <alignment horizontal="right" vertical="bottom" textRotation="0" wrapText="false" shrinkToFit="false"/>
    </xf>
    <xf xfId="0" fontId="24" numFmtId="164" fillId="2" borderId="1" applyFont="1" applyNumberFormat="1" applyFill="0" applyBorder="1" applyAlignment="1">
      <alignment horizontal="right" vertical="bottom" textRotation="0" wrapText="false" shrinkToFit="false"/>
    </xf>
    <xf xfId="0" fontId="50" numFmtId="2" fillId="2" borderId="1" applyFont="1" applyNumberFormat="1" applyFill="0" applyBorder="1" applyAlignment="1">
      <alignment horizontal="general" vertical="bottom" textRotation="0" wrapText="true" shrinkToFit="false"/>
    </xf>
    <xf xfId="0" fontId="24" numFmtId="167" fillId="2" borderId="1" applyFont="1" applyNumberFormat="1" applyFill="0" applyBorder="1" applyAlignment="1">
      <alignment horizontal="right" vertical="center" textRotation="0" wrapText="false" shrinkToFit="false"/>
    </xf>
    <xf xfId="0" fontId="50" numFmtId="0" fillId="2" borderId="1" applyFont="1" applyNumberFormat="0" applyFill="0" applyBorder="1" applyAlignment="1">
      <alignment horizontal="center" vertical="bottom" textRotation="0" wrapText="false" shrinkToFit="false"/>
    </xf>
    <xf xfId="0" fontId="50" numFmtId="2" fillId="2" borderId="1" applyFont="1" applyNumberFormat="1" applyFill="0" applyBorder="1" applyAlignment="1">
      <alignment horizontal="right" vertical="bottom" textRotation="0" wrapText="false" shrinkToFit="false"/>
    </xf>
    <xf xfId="0" fontId="24" numFmtId="167" fillId="2" borderId="1" applyFont="1" applyNumberFormat="1" applyFill="0" applyBorder="1" applyAlignment="1">
      <alignment horizontal="right" vertical="bottom" textRotation="0" wrapText="false" shrinkToFit="false"/>
    </xf>
    <xf xfId="0" fontId="55" numFmtId="164" fillId="2" borderId="1" applyFont="1" applyNumberFormat="1" applyFill="0" applyBorder="1" applyAlignment="1">
      <alignment horizontal="right" vertical="bottom" textRotation="0" wrapText="false" shrinkToFit="false"/>
    </xf>
    <xf xfId="0" fontId="50" numFmtId="164" fillId="2" borderId="1" applyFont="1" applyNumberFormat="1" applyFill="0" applyBorder="1" applyAlignment="1">
      <alignment horizontal="right" vertical="bottom" textRotation="0" wrapText="false" shrinkToFit="false"/>
    </xf>
    <xf xfId="0" fontId="55" numFmtId="167" fillId="2" borderId="1" applyFont="1" applyNumberFormat="1" applyFill="0" applyBorder="1" applyAlignment="1">
      <alignment horizontal="right" vertical="bottom" textRotation="0" wrapText="false" shrinkToFit="false"/>
    </xf>
    <xf xfId="0" fontId="6" numFmtId="164" fillId="3" borderId="1" applyFont="1" applyNumberFormat="1" applyFill="1" applyBorder="1" applyAlignment="1">
      <alignment horizontal="center" vertical="bottom" textRotation="0" wrapText="false" shrinkToFit="false"/>
    </xf>
    <xf xfId="0" fontId="6" numFmtId="164" fillId="3" borderId="1" applyFont="1" applyNumberFormat="1" applyFill="1" applyBorder="1" applyAlignment="0">
      <alignment horizontal="general" vertical="bottom" textRotation="0" wrapText="false" shrinkToFit="false"/>
    </xf>
    <xf xfId="0" fontId="6" numFmtId="0" fillId="25" borderId="3" applyFont="1" applyNumberFormat="0" applyFill="1" applyBorder="1" applyAlignment="1">
      <alignment horizontal="center" vertical="bottom" textRotation="0" wrapText="false" shrinkToFit="false"/>
    </xf>
    <xf xfId="0" fontId="6" numFmtId="0" fillId="25" borderId="4" applyFont="1" applyNumberFormat="0" applyFill="1" applyBorder="1" applyAlignment="1">
      <alignment horizontal="center" vertical="bottom" textRotation="0" wrapText="false" shrinkToFit="false"/>
    </xf>
    <xf xfId="0" fontId="6" numFmtId="164" fillId="25" borderId="1" applyFont="1" applyNumberFormat="1" applyFill="1" applyBorder="1" applyAlignment="0">
      <alignment horizontal="general" vertical="bottom" textRotation="0" wrapText="false" shrinkToFit="false"/>
    </xf>
    <xf xfId="0" fontId="6" numFmtId="0" fillId="25" borderId="1" applyFont="1" applyNumberFormat="0" applyFill="1" applyBorder="1" applyAlignment="0">
      <alignment horizontal="general" vertical="bottom" textRotation="0" wrapText="false" shrinkToFit="false"/>
    </xf>
    <xf xfId="0" fontId="6" numFmtId="164" fillId="25" borderId="1" applyFont="1" applyNumberFormat="1" applyFill="1" applyBorder="1" applyAlignment="1">
      <alignment horizontal="right" vertical="bottom" textRotation="0" wrapText="false" shrinkToFit="false"/>
    </xf>
    <xf xfId="0" fontId="12" numFmtId="164" fillId="25" borderId="1" applyFont="1" applyNumberFormat="1" applyFill="1" applyBorder="1" applyAlignment="1">
      <alignment horizontal="right" vertical="bottom" textRotation="0" wrapText="false" shrinkToFit="false"/>
    </xf>
    <xf xfId="0" fontId="12" numFmtId="2" fillId="25" borderId="1" applyFont="1" applyNumberFormat="1" applyFill="1" applyBorder="1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1">
      <alignment horizontal="right" vertical="bottom" textRotation="0" wrapText="false" shrinkToFit="false"/>
    </xf>
    <xf xfId="0" fontId="0" numFmtId="164" fillId="4" borderId="0" applyFont="0" applyNumberFormat="1" applyFill="1" applyBorder="0" applyAlignment="1">
      <alignment horizontal="right" vertical="bottom" textRotation="0" wrapText="false" shrinkToFit="false"/>
    </xf>
    <xf xfId="0" fontId="7" numFmtId="0" fillId="4" borderId="0" applyFont="1" applyNumberFormat="0" applyFill="1" applyBorder="0" applyAlignment="1">
      <alignment horizontal="right" vertical="bottom" textRotation="0" wrapText="false" shrinkToFit="false"/>
    </xf>
    <xf xfId="0" fontId="6" numFmtId="0" fillId="4" borderId="0" applyFont="1" applyNumberFormat="0" applyFill="1" applyBorder="0" applyAlignment="1">
      <alignment horizontal="right" vertical="center" textRotation="0" wrapText="false" shrinkToFit="false"/>
    </xf>
    <xf xfId="0" fontId="1" numFmtId="0" fillId="4" borderId="0" applyFont="1" applyNumberFormat="0" applyFill="1" applyBorder="0" applyAlignment="1">
      <alignment horizontal="right" vertical="bottom" textRotation="0" wrapText="false" shrinkToFit="false"/>
    </xf>
    <xf xfId="0" fontId="12" numFmtId="0" fillId="4" borderId="0" applyFont="1" applyNumberFormat="0" applyFill="1" applyBorder="0" applyAlignment="1">
      <alignment horizontal="right" vertical="bottom" textRotation="0" wrapText="false" shrinkToFit="false"/>
    </xf>
    <xf xfId="0" fontId="13" numFmtId="0" fillId="4" borderId="0" applyFont="1" applyNumberFormat="0" applyFill="1" applyBorder="0" applyAlignment="1">
      <alignment horizontal="right" vertical="bottom" textRotation="0" wrapText="false" shrinkToFit="false"/>
    </xf>
    <xf xfId="0" fontId="12" numFmtId="0" fillId="4" borderId="0" applyFont="1" applyNumberFormat="0" applyFill="1" applyBorder="0" applyAlignment="1">
      <alignment horizontal="right" vertical="bottom" textRotation="0" wrapText="false" shrinkToFit="false"/>
    </xf>
    <xf xfId="0" fontId="12" numFmtId="0" fillId="4" borderId="0" applyFont="1" applyNumberFormat="0" applyFill="1" applyBorder="0" applyAlignment="1">
      <alignment horizontal="right" vertical="center" textRotation="0" wrapText="false" shrinkToFit="false"/>
    </xf>
    <xf xfId="0" fontId="12" numFmtId="0" fillId="4" borderId="0" applyFont="1" applyNumberFormat="0" applyFill="1" applyBorder="0" applyAlignment="1">
      <alignment horizontal="right" vertical="center" textRotation="0" wrapText="false" shrinkToFit="false"/>
    </xf>
    <xf xfId="0" fontId="16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6" numFmtId="4" fillId="4" borderId="0" applyFont="1" applyNumberFormat="1" applyFill="1" applyBorder="0" applyAlignment="1" applyProtection="true">
      <alignment horizontal="center" vertical="bottom" textRotation="0" wrapText="false" shrinkToFit="false"/>
      <protection locked="false"/>
    </xf>
    <xf xfId="0" fontId="16" numFmtId="3" fillId="4" borderId="0" applyFont="1" applyNumberFormat="1" applyFill="1" applyBorder="0" applyAlignment="1">
      <alignment horizontal="center" vertical="bottom" textRotation="0" wrapText="false" shrinkToFit="false"/>
    </xf>
    <xf xfId="0" fontId="16" numFmtId="4" fillId="4" borderId="0" applyFont="1" applyNumberFormat="1" applyFill="1" applyBorder="0" applyAlignment="1">
      <alignment horizontal="right" vertical="bottom" textRotation="0" wrapText="false" shrinkToFit="false"/>
    </xf>
    <xf xfId="0" fontId="16" numFmtId="0" fillId="4" borderId="0" applyFont="1" applyNumberFormat="0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4" borderId="0" applyFont="1" applyNumberFormat="0" applyFill="1" applyBorder="0" applyAlignment="1" applyProtection="true">
      <alignment horizontal="right" vertical="center" textRotation="0" wrapText="false" shrinkToFit="false"/>
      <protection locked="false"/>
    </xf>
    <xf xfId="0" fontId="16" numFmtId="0" fillId="4" borderId="9" applyFont="1" applyNumberFormat="0" applyFill="1" applyBorder="1" applyAlignment="1" applyProtection="true">
      <alignment horizontal="left" vertical="bottom" textRotation="0" wrapText="false" shrinkToFit="false"/>
      <protection locked="false"/>
    </xf>
    <xf xfId="0" fontId="16" numFmtId="4" fillId="4" borderId="12" applyFont="1" applyNumberFormat="1" applyFill="1" applyBorder="1" applyAlignment="1" applyProtection="true">
      <alignment horizontal="center" vertical="bottom" textRotation="0" wrapText="false" shrinkToFit="false"/>
      <protection locked="false"/>
    </xf>
    <xf xfId="0" fontId="16" numFmtId="3" fillId="4" borderId="12" applyFont="1" applyNumberFormat="1" applyFill="1" applyBorder="1" applyAlignment="1">
      <alignment horizontal="center" vertical="bottom" textRotation="0" wrapText="false" shrinkToFit="false"/>
    </xf>
    <xf xfId="0" fontId="16" numFmtId="0" fillId="4" borderId="12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16" numFmtId="4" fillId="4" borderId="12" applyFont="1" applyNumberFormat="1" applyFill="1" applyBorder="1" applyAlignment="1">
      <alignment horizontal="right" vertical="bottom" textRotation="0" wrapText="false" shrinkToFit="false"/>
    </xf>
    <xf xfId="0" fontId="16" numFmtId="0" fillId="4" borderId="12" applyFont="1" applyNumberFormat="0" applyFill="1" applyBorder="1" applyAlignment="1" applyProtection="true">
      <alignment horizontal="right" vertical="bottom" textRotation="0" wrapText="false" shrinkToFit="false"/>
      <protection locked="false"/>
    </xf>
    <xf xfId="0" fontId="16" numFmtId="0" fillId="4" borderId="12" applyFont="1" applyNumberFormat="0" applyFill="1" applyBorder="1" applyAlignment="1" applyProtection="true">
      <alignment horizontal="right" vertical="center" textRotation="0" wrapText="false" shrinkToFit="false"/>
      <protection locked="false"/>
    </xf>
    <xf xfId="0" fontId="16" numFmtId="0" fillId="4" borderId="3" applyFont="1" applyNumberFormat="0" applyFill="1" applyBorder="1" applyAlignment="1" applyProtection="true">
      <alignment horizontal="left" vertical="bottom" textRotation="0" wrapText="false" shrinkToFit="false"/>
      <protection locked="false"/>
    </xf>
    <xf xfId="0" fontId="16" numFmtId="4" fillId="4" borderId="1" applyFont="1" applyNumberFormat="1" applyFill="1" applyBorder="1" applyAlignment="1">
      <alignment horizontal="right" vertical="bottom" textRotation="0" wrapText="false" shrinkToFit="false"/>
    </xf>
    <xf xfId="0" fontId="16" numFmtId="0" fillId="4" borderId="1" applyFont="1" applyNumberFormat="0" applyFill="1" applyBorder="1" applyAlignment="1" applyProtection="true">
      <alignment horizontal="right" vertical="bottom" textRotation="0" wrapText="false" shrinkToFit="false"/>
      <protection locked="false"/>
    </xf>
    <xf xfId="0" fontId="16" numFmtId="0" fillId="4" borderId="1" applyFont="1" applyNumberFormat="0" applyFill="1" applyBorder="1" applyAlignment="1" applyProtection="true">
      <alignment horizontal="right" vertical="center" textRotation="0" wrapText="false" shrinkToFit="false"/>
      <protection locked="false"/>
    </xf>
    <xf xfId="0" fontId="12" numFmtId="0" fillId="4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6" numFmtId="164" fillId="4" borderId="1" applyFont="1" applyNumberFormat="1" applyFill="1" applyBorder="1" applyAlignment="1">
      <alignment horizontal="right" vertical="bottom" textRotation="0" wrapText="false" shrinkToFit="false"/>
    </xf>
    <xf xfId="0" fontId="16" numFmtId="0" fillId="4" borderId="1" applyFont="1" applyNumberFormat="0" applyFill="1" applyBorder="1" applyAlignment="1">
      <alignment horizontal="right" vertical="bottom" textRotation="0" wrapText="false" shrinkToFit="false"/>
    </xf>
    <xf xfId="0" fontId="16" numFmtId="3" fillId="4" borderId="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6" numFmtId="3" fillId="4" borderId="1" applyFont="1" applyNumberFormat="1" applyFill="1" applyBorder="1" applyAlignment="1" applyProtection="true">
      <alignment horizontal="right" vertical="center" textRotation="0" wrapText="false" shrinkToFit="false"/>
      <protection locked="false"/>
    </xf>
    <xf xfId="0" fontId="16" numFmtId="4" fillId="4" borderId="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6" numFmtId="4" fillId="4" borderId="1" applyFont="1" applyNumberFormat="1" applyFill="1" applyBorder="1" applyAlignment="1" applyProtection="true">
      <alignment horizontal="right" vertical="center" textRotation="0" wrapText="false" shrinkToFit="false"/>
      <protection locked="false"/>
    </xf>
    <xf xfId="0" fontId="12" numFmtId="4" fillId="4" borderId="1" applyFont="1" applyNumberFormat="1" applyFill="1" applyBorder="1" applyAlignment="1">
      <alignment horizontal="right" vertical="bottom" textRotation="0" wrapText="false" shrinkToFit="false"/>
    </xf>
    <xf xfId="0" fontId="12" numFmtId="0" fillId="4" borderId="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3" numFmtId="164" fillId="3" borderId="1" applyFont="1" applyNumberFormat="1" applyFill="1" applyBorder="1" applyAlignment="1">
      <alignment horizontal="center" vertical="bottom" textRotation="0" wrapText="false" shrinkToFit="false"/>
    </xf>
    <xf xfId="0" fontId="13" numFmtId="164" fillId="3" borderId="1" applyFont="1" applyNumberFormat="1" applyFill="1" applyBorder="1" applyAlignment="1">
      <alignment horizontal="center" vertical="bottom" textRotation="0" wrapText="false" shrinkToFit="false"/>
    </xf>
    <xf xfId="0" fontId="0" numFmtId="4" fillId="2" borderId="0" applyFont="0" applyNumberFormat="1" applyFill="0" applyBorder="0" applyAlignment="1">
      <alignment horizontal="center" vertical="bottom" textRotation="0" wrapText="false" shrinkToFit="false"/>
    </xf>
    <xf xfId="0" fontId="7" numFmtId="0" fillId="17" borderId="0" applyFont="1" applyNumberFormat="0" applyFill="1" applyBorder="0" applyAlignment="1">
      <alignment horizontal="center" vertical="bottom" textRotation="0" wrapText="false" shrinkToFit="false"/>
    </xf>
    <xf xfId="0" fontId="6" numFmtId="0" fillId="23" borderId="0" applyFont="1" applyNumberFormat="0" applyFill="1" applyBorder="0" applyAlignment="1">
      <alignment horizontal="center" vertical="center" textRotation="0" wrapText="false" shrinkToFit="false"/>
    </xf>
    <xf xfId="0" fontId="12" numFmtId="4" fillId="4" borderId="1" applyFont="1" applyNumberFormat="1" applyFill="1" applyBorder="1" applyAlignment="0">
      <alignment horizontal="general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6" borderId="1" applyFont="1" applyNumberFormat="0" applyFill="1" applyBorder="1" applyAlignment="1">
      <alignment horizontal="left" vertical="bottom" textRotation="0" wrapText="false" shrinkToFit="false"/>
    </xf>
    <xf xfId="0" fontId="16" numFmtId="0" fillId="2" borderId="12" applyFont="1" applyNumberFormat="0" applyFill="0" applyBorder="1" applyAlignment="1">
      <alignment horizontal="center" vertical="center" textRotation="0" wrapText="false" shrinkToFit="false"/>
    </xf>
    <xf xfId="0" fontId="16" numFmtId="0" fillId="2" borderId="1" applyFont="1" applyNumberFormat="0" applyFill="0" applyBorder="1" applyAlignment="1">
      <alignment horizontal="left" vertical="center" textRotation="0" wrapText="false" shrinkToFit="true"/>
    </xf>
    <xf xfId="0" fontId="16" numFmtId="0" fillId="2" borderId="1" applyFont="1" applyNumberFormat="0" applyFill="0" applyBorder="1" applyAlignment="1">
      <alignment horizontal="center" vertical="center" textRotation="0" wrapText="false" shrinkToFit="true"/>
    </xf>
    <xf xfId="0" fontId="16" numFmtId="164" fillId="2" borderId="0" applyFont="1" applyNumberFormat="1" applyFill="0" applyBorder="0" applyAlignment="0">
      <alignment horizontal="general" vertical="bottom" textRotation="0" wrapText="false" shrinkToFit="false"/>
    </xf>
    <xf xfId="0" fontId="16" numFmtId="0" fillId="2" borderId="1" applyFont="1" applyNumberFormat="0" applyFill="0" applyBorder="1" applyAlignment="1">
      <alignment horizontal="left" vertical="center" textRotation="0" wrapText="true" shrinkToFit="true"/>
    </xf>
    <xf xfId="0" fontId="16" numFmtId="167" fillId="2" borderId="1" applyFont="1" applyNumberFormat="1" applyFill="0" applyBorder="1" applyAlignment="0">
      <alignment horizontal="general" vertical="bottom" textRotation="0" wrapText="false" shrinkToFit="false"/>
    </xf>
    <xf xfId="0" fontId="16" numFmtId="0" fillId="4" borderId="1" applyFont="1" applyNumberFormat="0" applyFill="1" applyBorder="1" applyAlignment="1">
      <alignment horizontal="left" vertical="center" textRotation="0" wrapText="false" shrinkToFit="true"/>
    </xf>
    <xf xfId="0" fontId="16" numFmtId="0" fillId="2" borderId="1" applyFont="1" applyNumberFormat="0" applyFill="0" applyBorder="1" applyAlignment="1">
      <alignment horizontal="general" vertical="bottom" textRotation="0" wrapText="true" shrinkToFit="false"/>
    </xf>
    <xf xfId="0" fontId="4" numFmtId="4" fillId="3" borderId="4" applyFont="1" applyNumberFormat="1" applyFill="1" applyBorder="1" applyAlignment="1">
      <alignment horizontal="center" vertical="bottom" textRotation="0" wrapText="false" shrinkToFit="false"/>
    </xf>
    <xf xfId="0" fontId="4" numFmtId="1" fillId="3" borderId="15" applyFont="1" applyNumberFormat="1" applyFill="1" applyBorder="1" applyAlignment="1">
      <alignment horizontal="center" vertical="bottom" textRotation="0" wrapText="false" shrinkToFit="false"/>
    </xf>
    <xf xfId="0" fontId="4" numFmtId="0" fillId="3" borderId="1" applyFont="1" applyNumberFormat="0" applyFill="1" applyBorder="1" applyAlignment="1">
      <alignment horizontal="center" vertical="bottom" textRotation="0" wrapText="false" shrinkToFit="false"/>
    </xf>
    <xf xfId="0" fontId="26" numFmtId="164" fillId="2" borderId="1" applyFont="1" applyNumberFormat="1" applyFill="0" applyBorder="1" applyAlignment="1">
      <alignment horizontal="center" vertical="center" textRotation="0" wrapText="false" shrinkToFit="false"/>
    </xf>
    <xf xfId="0" fontId="26" numFmtId="167" fillId="2" borderId="1" applyFont="1" applyNumberFormat="1" applyFill="0" applyBorder="1" applyAlignment="1">
      <alignment horizontal="center" vertical="center" textRotation="0" wrapText="false" shrinkToFit="false"/>
    </xf>
    <xf xfId="0" fontId="16" numFmtId="1" fillId="2" borderId="1" applyFont="1" applyNumberFormat="1" applyFill="0" applyBorder="1" applyAlignment="1">
      <alignment horizontal="center" vertical="center" textRotation="0" wrapText="true" shrinkToFit="false"/>
    </xf>
    <xf xfId="0" fontId="26" numFmtId="164" fillId="2" borderId="1" applyFont="1" applyNumberFormat="1" applyFill="0" applyBorder="1" applyAlignment="1">
      <alignment horizontal="center" vertical="center" textRotation="0" wrapText="false" shrinkToFit="false"/>
    </xf>
    <xf xfId="0" fontId="42" numFmtId="0" fillId="2" borderId="4" applyFont="1" applyNumberFormat="0" applyFill="0" applyBorder="1" applyAlignment="1">
      <alignment horizontal="center" vertical="center" textRotation="0" wrapText="false" shrinkToFit="false"/>
    </xf>
    <xf xfId="0" fontId="16" numFmtId="0" fillId="2" borderId="7" applyFont="1" applyNumberFormat="0" applyFill="0" applyBorder="1" applyAlignment="1">
      <alignment horizontal="center" vertical="center" textRotation="0" wrapText="false" shrinkToFit="false"/>
    </xf>
    <xf xfId="0" fontId="24" numFmtId="0" fillId="2" borderId="3" applyFont="1" applyNumberFormat="0" applyFill="0" applyBorder="1" applyAlignment="0">
      <alignment horizontal="general" vertical="bottom" textRotation="0" wrapText="false" shrinkToFit="false"/>
    </xf>
    <xf xfId="0" fontId="50" numFmtId="4" fillId="2" borderId="1" applyFont="1" applyNumberFormat="1" applyFill="0" applyBorder="1" applyAlignment="1">
      <alignment horizontal="center" vertical="center" textRotation="0" wrapText="false" shrinkToFit="false"/>
    </xf>
    <xf xfId="0" fontId="50" numFmtId="0" fillId="2" borderId="1" applyFont="1" applyNumberFormat="0" applyFill="0" applyBorder="1" applyAlignment="1">
      <alignment horizontal="center" vertical="center" textRotation="0" wrapText="false" shrinkToFit="false"/>
    </xf>
    <xf xfId="0" fontId="50" numFmtId="4" fillId="2" borderId="1" applyFont="1" applyNumberFormat="1" applyFill="0" applyBorder="1" applyAlignment="1">
      <alignment horizontal="general" vertical="center" textRotation="0" wrapText="false" shrinkToFit="false"/>
    </xf>
    <xf xfId="0" fontId="51" numFmtId="4" fillId="2" borderId="1" applyFont="1" applyNumberFormat="1" applyFill="0" applyBorder="1" applyAlignment="1">
      <alignment horizontal="center" vertical="center" textRotation="0" wrapText="false" shrinkToFit="false"/>
    </xf>
    <xf xfId="0" fontId="51" numFmtId="0" fillId="2" borderId="1" applyFont="1" applyNumberFormat="0" applyFill="0" applyBorder="1" applyAlignment="1">
      <alignment horizontal="center" vertical="center" textRotation="0" wrapText="false" shrinkToFit="false"/>
    </xf>
    <xf xfId="0" fontId="51" numFmtId="4" fillId="2" borderId="1" applyFont="1" applyNumberFormat="1" applyFill="0" applyBorder="1" applyAlignment="1">
      <alignment horizontal="general" vertical="center" textRotation="0" wrapText="false" shrinkToFit="false"/>
    </xf>
    <xf xfId="0" fontId="50" numFmtId="0" fillId="2" borderId="4" applyFont="1" applyNumberFormat="0" applyFill="0" applyBorder="1" applyAlignment="1">
      <alignment horizontal="center" vertical="center" textRotation="0" wrapText="false" shrinkToFit="false"/>
    </xf>
    <xf xfId="0" fontId="56" numFmtId="4" fillId="2" borderId="1" applyFont="1" applyNumberFormat="1" applyFill="0" applyBorder="1" applyAlignment="1">
      <alignment horizontal="center" vertical="center" textRotation="0" wrapText="false" shrinkToFit="false"/>
    </xf>
    <xf xfId="0" fontId="56" numFmtId="0" fillId="2" borderId="1" applyFont="1" applyNumberFormat="0" applyFill="0" applyBorder="1" applyAlignment="1">
      <alignment horizontal="center" vertical="center" textRotation="0" wrapText="false" shrinkToFit="false"/>
    </xf>
    <xf xfId="0" fontId="56" numFmtId="4" fillId="2" borderId="1" applyFont="1" applyNumberFormat="1" applyFill="0" applyBorder="1" applyAlignment="1">
      <alignment horizontal="general" vertical="center" textRotation="0" wrapText="false" shrinkToFit="false"/>
    </xf>
    <xf xfId="0" fontId="53" numFmtId="0" fillId="2" borderId="1" applyFont="1" applyNumberFormat="0" applyFill="0" applyBorder="1" applyAlignment="1">
      <alignment horizontal="center" vertical="center" textRotation="0" wrapText="false" shrinkToFit="false"/>
    </xf>
    <xf xfId="0" fontId="53" numFmtId="4" fillId="2" borderId="1" applyFont="1" applyNumberFormat="1" applyFill="0" applyBorder="1" applyAlignment="1">
      <alignment horizontal="center" vertical="center" textRotation="0" wrapText="false" shrinkToFit="false"/>
    </xf>
    <xf xfId="0" fontId="53" numFmtId="0" fillId="2" borderId="4" applyFont="1" applyNumberFormat="0" applyFill="0" applyBorder="1" applyAlignment="1">
      <alignment horizontal="center" vertical="center" textRotation="0" wrapText="false" shrinkToFit="false"/>
    </xf>
    <xf xfId="0" fontId="53" numFmtId="2" fillId="2" borderId="1" applyFont="1" applyNumberFormat="1" applyFill="0" applyBorder="1" applyAlignment="1">
      <alignment horizontal="center" vertical="center" textRotation="0" wrapText="false" shrinkToFit="false"/>
    </xf>
    <xf xfId="0" fontId="53" numFmtId="0" fillId="2" borderId="1" applyFont="1" applyNumberFormat="0" applyFill="0" applyBorder="1" applyAlignment="1">
      <alignment horizontal="center" vertical="bottom" textRotation="0" wrapText="false" shrinkToFit="false"/>
    </xf>
    <xf xfId="0" fontId="53" numFmtId="4" fillId="2" borderId="1" applyFont="1" applyNumberFormat="1" applyFill="0" applyBorder="1" applyAlignment="1">
      <alignment horizontal="center" vertical="bottom" textRotation="0" wrapText="false" shrinkToFit="false"/>
    </xf>
    <xf xfId="0" fontId="57" numFmtId="0" fillId="2" borderId="3" applyFont="1" applyNumberFormat="0" applyFill="0" applyBorder="1" applyAlignment="0">
      <alignment horizontal="general" vertical="bottom" textRotation="0" wrapText="false" shrinkToFit="false"/>
    </xf>
    <xf xfId="0" fontId="50" numFmtId="4" fillId="2" borderId="1" applyFont="1" applyNumberFormat="1" applyFill="0" applyBorder="1" applyAlignment="1">
      <alignment horizontal="general" vertical="center" textRotation="0" wrapText="false" shrinkToFit="false"/>
    </xf>
    <xf xfId="0" fontId="50" numFmtId="4" fillId="2" borderId="1" applyFont="1" applyNumberFormat="1" applyFill="0" applyBorder="1" applyAlignment="0">
      <alignment horizontal="general" vertical="bottom" textRotation="0" wrapText="false" shrinkToFit="false"/>
    </xf>
    <xf xfId="0" fontId="50" numFmtId="4" fillId="2" borderId="1" applyFont="1" applyNumberFormat="1" applyFill="0" applyBorder="1" applyAlignment="0">
      <alignment horizontal="general" vertical="bottom" textRotation="0" wrapText="false" shrinkToFit="false"/>
    </xf>
    <xf xfId="0" fontId="50" numFmtId="4" fillId="2" borderId="1" applyFont="1" applyNumberFormat="1" applyFill="0" applyBorder="1" applyAlignment="1">
      <alignment horizontal="center" vertical="bottom" textRotation="0" wrapText="false" shrinkToFit="false"/>
    </xf>
    <xf xfId="0" fontId="50" numFmtId="0" fillId="2" borderId="3" applyFont="1" applyNumberFormat="0" applyFill="0" applyBorder="1" applyAlignment="0">
      <alignment horizontal="general" vertical="bottom" textRotation="0" wrapText="false" shrinkToFit="false"/>
    </xf>
    <xf xfId="0" fontId="50" numFmtId="4" fillId="2" borderId="3" applyFont="1" applyNumberFormat="1" applyFill="0" applyBorder="1" applyAlignment="1">
      <alignment horizontal="general" vertical="center" textRotation="0" wrapText="false" shrinkToFit="false"/>
    </xf>
    <xf xfId="0" fontId="20" numFmtId="4" fillId="2" borderId="1" applyFont="1" applyNumberFormat="1" applyFill="0" applyBorder="1" applyAlignment="1">
      <alignment horizontal="center" vertical="center" textRotation="0" wrapText="false" shrinkToFit="false"/>
    </xf>
    <xf xfId="0" fontId="58" numFmtId="0" fillId="2" borderId="3" applyFont="1" applyNumberFormat="0" applyFill="0" applyBorder="1" applyAlignment="0">
      <alignment horizontal="general" vertical="bottom" textRotation="0" wrapText="false" shrinkToFit="false"/>
    </xf>
    <xf xfId="0" fontId="50" numFmtId="4" fillId="2" borderId="3" applyFont="1" applyNumberFormat="1" applyFill="0" applyBorder="1" applyAlignment="1">
      <alignment horizontal="general" vertical="center" textRotation="0" wrapText="false" shrinkToFit="false"/>
    </xf>
    <xf xfId="0" fontId="50" numFmtId="0" fillId="2" borderId="1" applyFont="1" applyNumberFormat="0" applyFill="0" applyBorder="1" applyAlignment="1">
      <alignment horizontal="general" vertical="center" textRotation="0" wrapText="false" shrinkToFit="false"/>
    </xf>
    <xf xfId="0" fontId="50" numFmtId="4" fillId="2" borderId="3" applyFont="1" applyNumberFormat="1" applyFill="0" applyBorder="1" applyAlignment="0">
      <alignment horizontal="general" vertical="bottom" textRotation="0" wrapText="false" shrinkToFit="false"/>
    </xf>
    <xf xfId="0" fontId="50" numFmtId="0" fillId="2" borderId="1" applyFont="1" applyNumberFormat="0" applyFill="0" applyBorder="1" applyAlignment="0">
      <alignment horizontal="general" vertical="bottom" textRotation="0" wrapText="false" shrinkToFit="false"/>
    </xf>
    <xf xfId="0" fontId="12" numFmtId="164" fillId="3" borderId="1" applyFont="1" applyNumberFormat="1" applyFill="1" applyBorder="1" applyAlignment="1">
      <alignment horizontal="center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9" numFmtId="2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0">
      <alignment horizontal="general" vertical="bottom" textRotation="0" wrapText="false" shrinkToFit="false"/>
    </xf>
    <xf xfId="0" fontId="50" numFmtId="3" fillId="2" borderId="1" applyFont="1" applyNumberFormat="1" applyFill="0" applyBorder="1" applyAlignment="1">
      <alignment horizontal="center" vertical="center" textRotation="0" wrapText="false" shrinkToFit="false"/>
    </xf>
    <xf xfId="0" fontId="51" numFmtId="0" fillId="2" borderId="1" applyFont="1" applyNumberFormat="0" applyFill="0" applyBorder="1" applyAlignment="1">
      <alignment horizontal="center" vertical="bottom" textRotation="0" wrapText="false" shrinkToFit="false"/>
    </xf>
    <xf xfId="0" fontId="51" numFmtId="4" fillId="2" borderId="3" applyFont="1" applyNumberFormat="1" applyFill="0" applyBorder="1" applyAlignment="1">
      <alignment horizontal="general" vertical="center" textRotation="0" wrapText="false" shrinkToFit="false"/>
    </xf>
    <xf xfId="0" fontId="20" numFmtId="0" fillId="2" borderId="3" applyFont="1" applyNumberFormat="0" applyFill="0" applyBorder="1" applyAlignment="0">
      <alignment horizontal="general" vertical="bottom" textRotation="0" wrapText="false" shrinkToFit="false"/>
    </xf>
    <xf xfId="0" fontId="59" numFmtId="0" fillId="2" borderId="3" applyFont="1" applyNumberFormat="0" applyFill="0" applyBorder="1" applyAlignment="0">
      <alignment horizontal="general" vertical="bottom" textRotation="0" wrapText="false" shrinkToFit="false"/>
    </xf>
    <xf xfId="0" fontId="59" numFmtId="0" fillId="2" borderId="3" applyFont="1" applyNumberFormat="0" applyFill="0" applyBorder="1" applyAlignment="1">
      <alignment horizontal="general" vertical="center" textRotation="0" wrapText="false" shrinkToFit="false"/>
    </xf>
    <xf xfId="0" fontId="24" numFmtId="0" fillId="2" borderId="1" applyFont="1" applyNumberFormat="0" applyFill="0" applyBorder="1" applyAlignment="1">
      <alignment horizontal="center" vertical="center" textRotation="0" wrapText="false" shrinkToFit="false"/>
    </xf>
    <xf xfId="0" fontId="51" numFmtId="4" fillId="2" borderId="13" applyFont="1" applyNumberFormat="1" applyFill="0" applyBorder="1" applyAlignment="1">
      <alignment horizontal="center" vertical="center" textRotation="0" wrapText="false" shrinkToFit="false"/>
    </xf>
    <xf xfId="0" fontId="24" numFmtId="0" fillId="2" borderId="1" applyFont="1" applyNumberFormat="0" applyFill="0" applyBorder="1" applyAlignment="1">
      <alignment horizontal="center" vertical="bottom" textRotation="0" wrapText="false" shrinkToFit="false"/>
    </xf>
    <xf xfId="0" fontId="51" numFmtId="4" fillId="2" borderId="12" applyFont="1" applyNumberFormat="1" applyFill="0" applyBorder="1" applyAlignment="1">
      <alignment horizontal="center" vertical="center" textRotation="0" wrapText="false" shrinkToFit="false"/>
    </xf>
    <xf xfId="0" fontId="51" numFmtId="3" fillId="2" borderId="1" applyFont="1" applyNumberFormat="1" applyFill="0" applyBorder="1" applyAlignment="1">
      <alignment horizontal="center" vertical="center" textRotation="0" wrapText="false" shrinkToFit="false"/>
    </xf>
    <xf xfId="0" fontId="53" numFmtId="0" fillId="2" borderId="3" applyFont="1" applyNumberFormat="0" applyFill="0" applyBorder="1" applyAlignment="1">
      <alignment horizontal="general" vertical="center" textRotation="0" wrapText="false" shrinkToFit="false"/>
    </xf>
    <xf xfId="0" fontId="53" numFmtId="0" fillId="2" borderId="1" applyFont="1" applyNumberFormat="0" applyFill="0" applyBorder="1" applyAlignment="1">
      <alignment horizontal="general" vertical="center" textRotation="0" wrapText="false" shrinkToFit="false"/>
    </xf>
    <xf xfId="0" fontId="53" numFmtId="0" fillId="2" borderId="3" applyFont="1" applyNumberFormat="0" applyFill="0" applyBorder="1" applyAlignment="0">
      <alignment horizontal="general" vertical="bottom" textRotation="0" wrapText="false" shrinkToFit="false"/>
    </xf>
    <xf xfId="0" fontId="53" numFmtId="0" fillId="2" borderId="1" applyFont="1" applyNumberFormat="0" applyFill="0" applyBorder="1" applyAlignment="0">
      <alignment horizontal="general" vertical="bottom" textRotation="0" wrapText="false" shrinkToFit="false"/>
    </xf>
    <xf xfId="0" fontId="6" numFmtId="164" fillId="3" borderId="12" applyFont="1" applyNumberFormat="1" applyFill="1" applyBorder="1" applyAlignment="1">
      <alignment horizontal="right" vertical="bottom" textRotation="0" wrapText="false" shrinkToFit="false"/>
    </xf>
    <xf xfId="0" fontId="6" numFmtId="164" fillId="3" borderId="12" applyFont="1" applyNumberFormat="1" applyFill="1" applyBorder="1" applyAlignment="0">
      <alignment horizontal="general" vertical="bottom" textRotation="0" wrapText="false" shrinkToFit="false"/>
    </xf>
    <xf xfId="0" fontId="6" numFmtId="164" fillId="4" borderId="0" applyFont="1" applyNumberFormat="1" applyFill="1" applyBorder="0" applyAlignment="1">
      <alignment horizontal="center" vertical="center" textRotation="0" wrapText="false" shrinkToFit="false"/>
    </xf>
    <xf xfId="0" fontId="16" numFmtId="164" fillId="2" borderId="1" applyFont="1" applyNumberFormat="1" applyFill="0" applyBorder="1" applyAlignment="1">
      <alignment horizontal="center" vertical="bottom" textRotation="0" wrapText="false" shrinkToFit="false"/>
    </xf>
    <xf xfId="0" fontId="16" numFmtId="4" fillId="2" borderId="1" applyFont="1" applyNumberFormat="1" applyFill="0" applyBorder="1" applyAlignment="1">
      <alignment horizontal="general" vertical="center" textRotation="0" wrapText="false" shrinkToFit="false"/>
    </xf>
    <xf xfId="0" fontId="16" numFmtId="164" fillId="2" borderId="0" applyFont="1" applyNumberFormat="1" applyFill="0" applyBorder="0" applyAlignment="1">
      <alignment horizontal="general" vertical="center" textRotation="0" wrapText="false" shrinkToFit="fals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0" applyFont="1" applyNumberFormat="0" applyFill="0" applyBorder="0" applyAlignment="1">
      <alignment horizontal="general" vertical="center" textRotation="0" wrapText="true" shrinkToFit="false"/>
    </xf>
    <xf xfId="0" fontId="16" numFmtId="4" fillId="2" borderId="1" applyFont="1" applyNumberFormat="1" applyFill="0" applyBorder="1" applyAlignment="1">
      <alignment horizontal="right" vertical="top" textRotation="0" wrapText="false" shrinkToFit="false"/>
    </xf>
    <xf xfId="0" fontId="16" numFmtId="0" fillId="2" borderId="1" applyFont="1" applyNumberFormat="0" applyFill="0" applyBorder="1" applyAlignment="1">
      <alignment horizontal="center" vertical="top" textRotation="0" wrapText="false" shrinkToFit="false"/>
    </xf>
    <xf xfId="0" fontId="8" numFmtId="4" fillId="3" borderId="3" applyFont="1" applyNumberFormat="1" applyFill="1" applyBorder="1" applyAlignment="1">
      <alignment horizontal="center" vertical="bottom" textRotation="0" wrapText="false" shrinkToFit="false"/>
    </xf>
    <xf xfId="0" fontId="8" numFmtId="4" fillId="3" borderId="4" applyFont="1" applyNumberFormat="1" applyFill="1" applyBorder="1" applyAlignment="1">
      <alignment horizontal="center" vertical="bottom" textRotation="0" wrapText="false" shrinkToFit="false"/>
    </xf>
    <xf xfId="0" fontId="8" numFmtId="4" fillId="3" borderId="1" applyFont="1" applyNumberFormat="1" applyFill="1" applyBorder="1" applyAlignment="0">
      <alignment horizontal="general" vertical="bottom" textRotation="0" wrapText="false" shrinkToFit="false"/>
    </xf>
    <xf xfId="0" fontId="8" numFmtId="1" fillId="3" borderId="15" applyFont="1" applyNumberFormat="1" applyFill="1" applyBorder="1" applyAlignment="1">
      <alignment horizontal="center" vertical="bottom" textRotation="0" wrapText="false" shrinkToFit="false"/>
    </xf>
    <xf xfId="0" fontId="8" numFmtId="0" fillId="3" borderId="1" applyFont="1" applyNumberFormat="0" applyFill="1" applyBorder="1" applyAlignment="1">
      <alignment horizontal="center" vertical="bottom" textRotation="0" wrapText="false" shrinkToFit="false"/>
    </xf>
    <xf xfId="0" fontId="8" numFmtId="164" fillId="3" borderId="1" applyFont="1" applyNumberFormat="1" applyFill="1" applyBorder="1" applyAlignment="0">
      <alignment horizontal="general" vertical="bottom" textRotation="0" wrapText="false" shrinkToFit="false"/>
    </xf>
    <xf xfId="0" fontId="8" numFmtId="4" fillId="3" borderId="1" applyFont="1" applyNumberFormat="1" applyFill="1" applyBorder="1" applyAlignment="0">
      <alignment horizontal="general" vertical="bottom" textRotation="0" wrapText="false" shrinkToFit="false"/>
    </xf>
    <xf xfId="0" fontId="8" numFmtId="0" fillId="3" borderId="1" applyFont="1" applyNumberFormat="0" applyFill="1" applyBorder="1" applyAlignment="0">
      <alignment horizontal="general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true" shrinkToFit="false"/>
    </xf>
    <xf xfId="0" fontId="16" numFmtId="4" fillId="2" borderId="1" applyFont="1" applyNumberFormat="1" applyFill="0" applyBorder="1" applyAlignment="1">
      <alignment horizontal="general" vertical="top" textRotation="0" wrapText="false" shrinkToFit="false"/>
    </xf>
    <xf xfId="0" fontId="16" numFmtId="0" fillId="2" borderId="9" applyFont="1" applyNumberFormat="0" applyFill="0" applyBorder="1" applyAlignment="1">
      <alignment horizontal="center" vertical="bottom" textRotation="0" wrapText="false" shrinkToFit="false"/>
    </xf>
    <xf xfId="0" fontId="16" numFmtId="0" fillId="2" borderId="4" applyFont="1" applyNumberFormat="0" applyFill="0" applyBorder="1" applyAlignment="1">
      <alignment horizontal="general" vertical="bottom" textRotation="0" wrapText="true" shrinkToFit="false"/>
    </xf>
    <xf xfId="0" fontId="16" numFmtId="0" fillId="2" borderId="15" applyFont="1" applyNumberFormat="0" applyFill="0" applyBorder="1" applyAlignment="1">
      <alignment horizontal="center" vertical="top" textRotation="0" wrapText="false" shrinkToFit="false"/>
    </xf>
    <xf xfId="0" fontId="4" numFmtId="164" fillId="3" borderId="1" applyFont="1" applyNumberFormat="1" applyFill="1" applyBorder="1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6" numFmtId="0" fillId="2" borderId="9" applyFont="1" applyNumberFormat="0" applyFill="0" applyBorder="1" applyAlignment="1">
      <alignment horizontal="center" vertical="center" textRotation="0" wrapText="false" shrinkToFit="false"/>
    </xf>
    <xf xfId="0" fontId="16" numFmtId="4" fillId="2" borderId="15" applyFont="1" applyNumberFormat="1" applyFill="0" applyBorder="1" applyAlignment="1">
      <alignment horizontal="right" vertical="bottom" textRotation="0" wrapText="false" shrinkToFit="false"/>
    </xf>
    <xf xfId="0" fontId="16" numFmtId="0" fillId="2" borderId="15" applyFont="1" applyNumberFormat="0" applyFill="0" applyBorder="1" applyAlignment="1">
      <alignment horizontal="center" vertical="bottom" textRotation="0" wrapText="false" shrinkToFit="false"/>
    </xf>
    <xf xfId="0" fontId="16" numFmtId="2" fillId="2" borderId="15" applyFont="1" applyNumberFormat="1" applyFill="0" applyBorder="1" applyAlignment="1">
      <alignment horizontal="center" vertical="bottom" textRotation="0" wrapText="false" shrinkToFit="false"/>
    </xf>
    <xf xfId="0" fontId="16" numFmtId="0" fillId="2" borderId="15" applyFont="1" applyNumberFormat="0" applyFill="0" applyBorder="1" applyAlignment="1">
      <alignment horizontal="center" vertical="bottom" textRotation="0" wrapText="false" shrinkToFit="false"/>
    </xf>
    <xf xfId="0" fontId="16" numFmtId="0" fillId="2" borderId="15" applyFont="1" applyNumberFormat="0" applyFill="0" applyBorder="1" applyAlignment="1">
      <alignment horizontal="center" vertical="center" textRotation="0" wrapText="false" shrinkToFit="false"/>
    </xf>
    <xf xfId="0" fontId="16" numFmtId="164" fillId="2" borderId="12" applyFont="1" applyNumberFormat="1" applyFill="0" applyBorder="1" applyAlignment="1">
      <alignment horizontal="center" vertical="bottom" textRotation="0" wrapText="false" shrinkToFit="false"/>
    </xf>
    <xf xfId="0" fontId="16" numFmtId="164" fillId="2" borderId="1" applyFont="1" applyNumberFormat="1" applyFill="0" applyBorder="1" applyAlignment="0">
      <alignment horizontal="general" vertical="bottom" textRotation="0" wrapText="false" shrinkToFit="false"/>
    </xf>
    <xf xfId="0" fontId="4" numFmtId="2" fillId="3" borderId="1" applyFont="1" applyNumberFormat="1" applyFill="1" applyBorder="1" applyAlignment="1">
      <alignment horizontal="center" vertical="bottom" textRotation="0" wrapText="false" shrinkToFit="false"/>
    </xf>
    <xf xfId="0" fontId="0" numFmtId="4" fillId="2" borderId="0" applyFont="0" applyNumberFormat="1" applyFill="0" applyBorder="0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center" textRotation="0" wrapText="false" shrinkToFit="false"/>
    </xf>
    <xf xfId="0" fontId="12" numFmtId="0" fillId="2" borderId="1" applyFont="1" applyNumberFormat="0" applyFill="0" applyBorder="1" applyAlignment="1">
      <alignment horizontal="general" vertical="bottom" textRotation="0" wrapText="true" shrinkToFit="false"/>
    </xf>
    <xf xfId="0" fontId="16" numFmtId="166" fillId="2" borderId="1" applyFont="1" applyNumberFormat="1" applyFill="0" applyBorder="1" applyAlignment="1">
      <alignment horizontal="center" vertical="bottom" textRotation="0" wrapText="false" shrinkToFit="false"/>
    </xf>
    <xf xfId="0" fontId="12" numFmtId="0" fillId="2" borderId="15" applyFont="1" applyNumberFormat="0" applyFill="0" applyBorder="1" applyAlignment="1">
      <alignment horizontal="center" vertical="center" textRotation="0" wrapText="false" shrinkToFit="false"/>
    </xf>
    <xf xfId="0" fontId="16" numFmtId="0" fillId="2" borderId="20" applyFont="1" applyNumberFormat="0" applyFill="0" applyBorder="1" applyAlignment="1">
      <alignment horizontal="center" vertical="bottom" textRotation="0" wrapText="false" shrinkToFit="false"/>
    </xf>
    <xf xfId="0" fontId="16" numFmtId="0" fillId="2" borderId="1" applyFont="1" applyNumberFormat="0" applyFill="0" applyBorder="1" applyAlignment="1">
      <alignment horizontal="center" vertical="bottom" textRotation="0" wrapText="false" shrinkToFit="false"/>
    </xf>
    <xf xfId="0" fontId="16" numFmtId="164" fillId="2" borderId="1" applyFont="1" applyNumberFormat="1" applyFill="0" applyBorder="1" applyAlignment="0">
      <alignment horizontal="general" vertical="bottom" textRotation="0" wrapText="false" shrinkToFit="false"/>
    </xf>
    <xf xfId="0" fontId="16" numFmtId="0" fillId="2" borderId="3" applyFont="1" applyNumberFormat="0" applyFill="0" applyBorder="1" applyAlignment="1">
      <alignment horizontal="center" vertical="bottom" textRotation="0" wrapText="false" shrinkToFit="false"/>
    </xf>
    <xf xfId="0" fontId="16" numFmtId="167" fillId="2" borderId="0" applyFont="1" applyNumberFormat="1" applyFill="0" applyBorder="0" applyAlignment="0">
      <alignment horizontal="general" vertical="bottom" textRotation="0" wrapText="false" shrinkToFit="false"/>
    </xf>
    <xf xfId="0" fontId="28" numFmtId="0" fillId="4" borderId="1" applyFont="1" applyNumberFormat="0" applyFill="1" applyBorder="1" applyAlignment="0">
      <alignment horizontal="general" vertical="bottom" textRotation="0" wrapText="false" shrinkToFit="false"/>
    </xf>
    <xf xfId="0" fontId="28" numFmtId="164" fillId="2" borderId="1" applyFont="1" applyNumberFormat="1" applyFill="0" applyBorder="1" applyAlignment="0">
      <alignment horizontal="general" vertical="bottom" textRotation="0" wrapText="false" shrinkToFit="false"/>
    </xf>
    <xf xfId="0" fontId="28" numFmtId="0" fillId="2" borderId="1" applyFont="1" applyNumberFormat="0" applyFill="0" applyBorder="1" applyAlignment="0">
      <alignment horizontal="general" vertical="bottom" textRotation="0" wrapText="false" shrinkToFit="false"/>
    </xf>
    <xf xfId="0" fontId="28" numFmtId="0" fillId="4" borderId="1" applyFont="1" applyNumberFormat="0" applyFill="1" applyBorder="1" applyAlignment="1">
      <alignment horizontal="left" vertical="bottom" textRotation="0" wrapText="false" shrinkToFit="false"/>
    </xf>
    <xf xfId="0" fontId="28" numFmtId="0" fillId="2" borderId="1" applyFont="1" applyNumberFormat="0" applyFill="0" applyBorder="1" applyAlignment="1">
      <alignment horizontal="center" vertical="bottom" textRotation="0" wrapText="false" shrinkToFit="false"/>
    </xf>
    <xf xfId="0" fontId="28" numFmtId="0" fillId="2" borderId="1" applyFont="1" applyNumberFormat="0" applyFill="0" applyBorder="1" applyAlignment="1">
      <alignment horizontal="general" vertical="center" textRotation="0" wrapText="false" shrinkToFit="false"/>
    </xf>
    <xf xfId="0" fontId="28" numFmtId="0" fillId="2" borderId="1" applyFont="1" applyNumberFormat="0" applyFill="0" applyBorder="1" applyAlignment="1">
      <alignment horizontal="left" vertical="bottom" textRotation="0" wrapText="false" shrinkToFit="false"/>
    </xf>
    <xf xfId="0" fontId="28" numFmtId="164" fillId="2" borderId="1" applyFont="1" applyNumberFormat="1" applyFill="0" applyBorder="1" applyAlignment="1">
      <alignment horizontal="right" vertical="bottom" textRotation="0" wrapText="false" shrinkToFit="false"/>
    </xf>
    <xf xfId="0" fontId="28" numFmtId="164" fillId="2" borderId="1" applyFont="1" applyNumberFormat="1" applyFill="0" applyBorder="1" applyAlignment="0">
      <alignment horizontal="general" vertical="bottom" textRotation="0" wrapText="false" shrinkToFit="false"/>
    </xf>
    <xf xfId="0" fontId="16" numFmtId="168" fillId="4" borderId="0" applyFont="1" applyNumberFormat="1" applyFill="1" applyBorder="0" applyAlignment="1">
      <alignment horizontal="general" vertical="center" textRotation="0" wrapText="false" shrinkToFit="false"/>
    </xf>
    <xf xfId="0" fontId="16" numFmtId="164" fillId="4" borderId="0" applyFont="1" applyNumberFormat="1" applyFill="1" applyBorder="0" applyAlignment="1">
      <alignment horizontal="center" vertical="center" textRotation="0" wrapText="false" shrinkToFit="false"/>
    </xf>
    <xf xfId="0" fontId="16" numFmtId="164" fillId="4" borderId="0" applyFont="1" applyNumberFormat="1" applyFill="1" applyBorder="0" applyAlignment="1">
      <alignment horizontal="center" vertical="center" textRotation="0" wrapText="false" shrinkToFit="false"/>
    </xf>
    <xf xfId="0" fontId="16" numFmtId="168" fillId="4" borderId="0" applyFont="1" applyNumberFormat="1" applyFill="1" applyBorder="0" applyAlignment="1">
      <alignment horizontal="right" vertical="center" textRotation="0" wrapText="true" shrinkToFit="false"/>
    </xf>
    <xf xfId="0" fontId="16" numFmtId="168" fillId="4" borderId="0" applyFont="1" applyNumberFormat="1" applyFill="1" applyBorder="0" applyAlignment="1">
      <alignment horizontal="right" vertical="center" textRotation="0" wrapText="true" shrinkToFit="false"/>
    </xf>
    <xf xfId="0" fontId="16" numFmtId="168" fillId="4" borderId="0" applyFont="1" applyNumberFormat="1" applyFill="1" applyBorder="0" applyAlignment="1">
      <alignment horizontal="center" vertical="center" textRotation="0" wrapText="true" shrinkToFit="false"/>
    </xf>
    <xf xfId="0" fontId="16" numFmtId="168" fillId="4" borderId="0" applyFont="1" applyNumberFormat="1" applyFill="1" applyBorder="0" applyAlignment="1">
      <alignment horizontal="right" vertical="center" textRotation="0" wrapText="true" shrinkToFit="false"/>
    </xf>
    <xf xfId="0" fontId="16" numFmtId="164" fillId="4" borderId="0" applyFont="1" applyNumberFormat="1" applyFill="1" applyBorder="0" applyAlignment="1">
      <alignment horizontal="right" vertical="center" textRotation="0" wrapText="true" shrinkToFit="false"/>
    </xf>
    <xf xfId="0" fontId="16" numFmtId="164" fillId="4" borderId="0" applyFont="1" applyNumberFormat="1" applyFill="1" applyBorder="0" applyAlignment="1">
      <alignment horizontal="right" vertical="center" textRotation="0" wrapText="false" shrinkToFit="false"/>
    </xf>
    <xf xfId="0" fontId="16" numFmtId="168" fillId="4" borderId="0" applyFont="1" applyNumberFormat="1" applyFill="1" applyBorder="0" applyAlignment="1">
      <alignment horizontal="center" vertical="center" textRotation="0" wrapText="true" shrinkToFit="false"/>
    </xf>
    <xf xfId="0" fontId="16" numFmtId="4" fillId="4" borderId="0" applyFont="1" applyNumberFormat="1" applyFill="1" applyBorder="0" applyAlignment="1">
      <alignment horizontal="center" vertical="center" textRotation="0" wrapText="false" shrinkToFit="false"/>
    </xf>
    <xf xfId="0" fontId="16" numFmtId="0" fillId="4" borderId="0" applyFont="1" applyNumberFormat="0" applyFill="1" applyBorder="0" applyAlignment="1">
      <alignment horizontal="left" vertical="center" textRotation="0" wrapText="true" shrinkToFit="false"/>
    </xf>
    <xf xfId="0" fontId="16" numFmtId="164" fillId="4" borderId="0" applyFont="1" applyNumberFormat="1" applyFill="1" applyBorder="0" applyAlignment="1">
      <alignment horizontal="center" vertical="center" textRotation="0" wrapText="true" shrinkToFit="false"/>
    </xf>
    <xf xfId="0" fontId="16" numFmtId="4" fillId="4" borderId="0" applyFont="1" applyNumberFormat="1" applyFill="1" applyBorder="0" applyAlignment="1">
      <alignment horizontal="center" vertical="center" textRotation="0" wrapText="false" shrinkToFit="false"/>
    </xf>
    <xf xfId="0" fontId="16" numFmtId="164" fillId="4" borderId="0" applyFont="1" applyNumberFormat="1" applyFill="1" applyBorder="0" applyAlignment="1">
      <alignment horizontal="center" vertical="bottom" textRotation="0" wrapText="false" shrinkToFit="false"/>
    </xf>
    <xf xfId="0" fontId="16" numFmtId="0" fillId="4" borderId="0" applyFont="1" applyNumberFormat="0" applyFill="1" applyBorder="0" applyAlignment="1">
      <alignment horizontal="center" vertical="bottom" textRotation="0" wrapText="true" shrinkToFit="false"/>
    </xf>
    <xf xfId="0" fontId="45" numFmtId="0" fillId="2" borderId="1" applyFont="1" applyNumberFormat="0" applyFill="0" applyBorder="1" applyAlignment="1">
      <alignment horizontal="general" vertical="center" textRotation="0" wrapText="true" shrinkToFit="false"/>
    </xf>
    <xf xfId="0" fontId="28" numFmtId="164" fillId="2" borderId="6" applyFont="1" applyNumberFormat="1" applyFill="0" applyBorder="1" applyAlignment="0">
      <alignment horizontal="general" vertical="bottom" textRotation="0" wrapText="false" shrinkToFit="false"/>
    </xf>
    <xf xfId="0" fontId="44" numFmtId="0" fillId="2" borderId="1" applyFont="1" applyNumberFormat="0" applyFill="0" applyBorder="1" applyAlignment="1">
      <alignment horizontal="center" vertical="center" textRotation="0" wrapText="true" shrinkToFit="false"/>
    </xf>
    <xf xfId="0" fontId="44" numFmtId="0" fillId="2" borderId="3" applyFont="1" applyNumberFormat="0" applyFill="0" applyBorder="1" applyAlignment="1">
      <alignment horizontal="general" vertical="center" textRotation="0" wrapText="true" shrinkToFit="false"/>
    </xf>
    <xf xfId="0" fontId="44" numFmtId="4" fillId="2" borderId="1" applyFont="1" applyNumberFormat="1" applyFill="0" applyBorder="1" applyAlignment="1">
      <alignment horizontal="center" vertical="center" textRotation="0" wrapText="true" shrinkToFit="false"/>
    </xf>
    <xf xfId="0" fontId="44" numFmtId="0" fillId="2" borderId="1" applyFont="1" applyNumberFormat="0" applyFill="0" applyBorder="1" applyAlignment="1">
      <alignment horizontal="center" vertical="center" textRotation="0" wrapText="true" shrinkToFit="false"/>
    </xf>
    <xf xfId="0" fontId="44" numFmtId="0" fillId="2" borderId="4" applyFont="1" applyNumberFormat="0" applyFill="0" applyBorder="1" applyAlignment="1">
      <alignment horizontal="center" vertical="center" textRotation="0" wrapText="true" shrinkToFit="false"/>
    </xf>
    <xf xfId="0" fontId="44" numFmtId="164" fillId="2" borderId="3" applyFont="1" applyNumberFormat="1" applyFill="0" applyBorder="1" applyAlignment="1">
      <alignment horizontal="center" vertical="center" textRotation="0" wrapText="true" shrinkToFit="false"/>
    </xf>
    <xf xfId="0" fontId="25" numFmtId="0" fillId="2" borderId="1" applyFont="1" applyNumberFormat="0" applyFill="0" applyBorder="1" applyAlignment="1">
      <alignment horizontal="center" vertical="center" textRotation="0" wrapText="true" shrinkToFit="false"/>
    </xf>
    <xf xfId="0" fontId="44" numFmtId="4" fillId="2" borderId="1" applyFont="1" applyNumberFormat="1" applyFill="0" applyBorder="1" applyAlignment="1">
      <alignment horizontal="center" vertical="center" textRotation="0" wrapText="true" shrinkToFit="false"/>
    </xf>
    <xf xfId="0" fontId="26" numFmtId="0" fillId="2" borderId="1" applyFont="1" applyNumberFormat="0" applyFill="0" applyBorder="1" applyAlignment="1">
      <alignment horizontal="center" vertical="center" textRotation="0" wrapText="true" shrinkToFit="false"/>
    </xf>
    <xf xfId="0" fontId="44" numFmtId="0" fillId="2" borderId="5" applyFont="1" applyNumberFormat="0" applyFill="0" applyBorder="1" applyAlignment="1">
      <alignment horizontal="general" vertical="center" textRotation="0" wrapText="true" shrinkToFit="false"/>
    </xf>
    <xf xfId="0" fontId="44" numFmtId="0" fillId="2" borderId="7" applyFont="1" applyNumberFormat="0" applyFill="0" applyBorder="1" applyAlignment="1">
      <alignment horizontal="center" vertical="center" textRotation="0" wrapText="true" shrinkToFit="false"/>
    </xf>
    <xf xfId="0" fontId="44" numFmtId="3" fillId="2" borderId="4" applyFont="1" applyNumberFormat="1" applyFill="0" applyBorder="1" applyAlignment="1">
      <alignment horizontal="center" vertical="center" textRotation="0" wrapText="true" shrinkToFit="false"/>
    </xf>
    <xf xfId="0" fontId="44" numFmtId="0" fillId="2" borderId="4" applyFont="1" applyNumberFormat="0" applyFill="0" applyBorder="1" applyAlignment="1">
      <alignment horizontal="center" vertical="center" textRotation="0" wrapText="true" shrinkToFit="false"/>
    </xf>
    <xf xfId="0" fontId="44" numFmtId="0" fillId="2" borderId="19" applyFont="1" applyNumberFormat="0" applyFill="0" applyBorder="1" applyAlignment="1">
      <alignment horizontal="general" vertical="center" textRotation="0" wrapText="true" shrinkToFit="false"/>
    </xf>
    <xf xfId="0" fontId="44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15" applyFont="1" applyNumberFormat="0" applyFill="0" applyBorder="1" applyAlignment="1">
      <alignment horizontal="center" vertical="bottom" textRotation="0" wrapText="false" shrinkToFit="false"/>
    </xf>
    <xf xfId="0" fontId="27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168" fillId="2" borderId="12" applyFont="1" applyNumberFormat="1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  <xf xfId="0" fontId="27" numFmtId="164" fillId="2" borderId="3" applyFont="1" applyNumberFormat="1" applyFill="0" applyBorder="1" applyAlignment="1">
      <alignment horizontal="center" vertical="center" textRotation="0" wrapText="true" shrinkToFit="false"/>
    </xf>
    <xf xfId="0" fontId="4" numFmtId="164" fillId="4" borderId="1" applyFont="1" applyNumberFormat="1" applyFill="1" applyBorder="1" applyAlignment="0">
      <alignment horizontal="general" vertical="bottom" textRotation="0" wrapText="false" shrinkToFit="false"/>
    </xf>
    <xf xfId="0" fontId="4" numFmtId="2" fillId="4" borderId="1" applyFont="1" applyNumberFormat="1" applyFill="1" applyBorder="1" applyAlignment="0">
      <alignment horizontal="general" vertical="bottom" textRotation="0" wrapText="false" shrinkToFit="false"/>
    </xf>
    <xf xfId="0" fontId="4" numFmtId="164" fillId="4" borderId="1" applyFont="1" applyNumberFormat="1" applyFill="1" applyBorder="1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5" borderId="0" applyFont="1" applyNumberFormat="0" applyFill="1" applyBorder="0" applyAlignment="1">
      <alignment horizontal="center" vertical="center" textRotation="0" wrapText="false" shrinkToFit="false"/>
    </xf>
    <xf xfId="0" fontId="60" numFmtId="0" fillId="6" borderId="1" applyFont="1" applyNumberFormat="0" applyFill="1" applyBorder="1" applyAlignment="1">
      <alignment horizontal="left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center" textRotation="0" wrapText="false" shrinkToFit="false"/>
    </xf>
    <xf xfId="0" fontId="16" numFmtId="0" fillId="2" borderId="1" applyFont="1" applyNumberFormat="0" applyFill="0" applyBorder="1" applyAlignment="1">
      <alignment horizontal="general" vertical="bottom" textRotation="0" wrapText="true" shrinkToFit="false"/>
    </xf>
    <xf xfId="0" fontId="16" numFmtId="1" fillId="2" borderId="15" applyFont="1" applyNumberFormat="1" applyFill="0" applyBorder="1" applyAlignment="1">
      <alignment horizontal="center" vertical="bottom" textRotation="0" wrapText="false" shrinkToFit="false"/>
    </xf>
    <xf xfId="0" fontId="16" numFmtId="0" fillId="2" borderId="4" applyFont="1" applyNumberFormat="0" applyFill="0" applyBorder="1" applyAlignment="1">
      <alignment horizontal="center" vertical="bottom" textRotation="0" wrapText="false" shrinkToFit="false"/>
    </xf>
    <xf xfId="0" fontId="16" numFmtId="0" fillId="2" borderId="1" applyFont="1" applyNumberFormat="0" applyFill="0" applyBorder="1" applyAlignment="1">
      <alignment horizontal="center" vertical="bottom" textRotation="0" wrapText="false" shrinkToFit="false"/>
    </xf>
    <xf xfId="0" fontId="16" numFmtId="1" fillId="2" borderId="1" applyFont="1" applyNumberFormat="1" applyFill="0" applyBorder="1" applyAlignment="1">
      <alignment horizontal="center" vertical="bottom" textRotation="0" wrapText="false" shrinkToFit="false"/>
    </xf>
    <xf xfId="0" fontId="16" numFmtId="0" fillId="2" borderId="1" applyFont="1" applyNumberFormat="0" applyFill="0" applyBorder="1" applyAlignment="0">
      <alignment horizontal="general" vertical="bottom" textRotation="0" wrapText="false" shrinkToFit="false"/>
    </xf>
    <xf xfId="0" fontId="16" numFmtId="4" fillId="2" borderId="1" applyFont="1" applyNumberFormat="1" applyFill="0" applyBorder="1" applyAlignment="1">
      <alignment horizontal="right" vertical="bottom" textRotation="0" wrapText="false" shrinkToFit="false"/>
    </xf>
    <xf xfId="0" fontId="42" numFmtId="1" fillId="2" borderId="1" applyFont="1" applyNumberFormat="1" applyFill="0" applyBorder="1" applyAlignment="0">
      <alignment horizontal="general" vertical="bottom" textRotation="0" wrapText="false" shrinkToFit="false"/>
    </xf>
    <xf xfId="0" fontId="16" numFmtId="1" fillId="2" borderId="1" applyFont="1" applyNumberFormat="1" applyFill="0" applyBorder="1" applyAlignment="0">
      <alignment horizontal="general" vertical="bottom" textRotation="0" wrapText="false" shrinkToFit="false"/>
    </xf>
    <xf xfId="0" fontId="16" numFmtId="172" fillId="2" borderId="4" applyFont="1" applyNumberFormat="1" applyFill="0" applyBorder="1" applyAlignment="1">
      <alignment horizontal="center" vertical="bottom" textRotation="0" wrapText="false" shrinkToFit="false"/>
    </xf>
    <xf xfId="0" fontId="12" numFmtId="0" fillId="3" borderId="17" applyFont="1" applyNumberFormat="0" applyFill="1" applyBorder="1" applyAlignment="1">
      <alignment horizontal="center" vertical="bottom" textRotation="0" wrapText="false" shrinkToFit="false"/>
    </xf>
    <xf xfId="0" fontId="12" numFmtId="0" fillId="3" borderId="4" applyFont="1" applyNumberFormat="0" applyFill="1" applyBorder="1" applyAlignment="1">
      <alignment horizontal="center" vertical="bottom" textRotation="0" wrapText="false" shrinkToFit="false"/>
    </xf>
    <xf xfId="0" fontId="12" numFmtId="4" fillId="3" borderId="1" applyFont="1" applyNumberFormat="1" applyFill="1" applyBorder="1" applyAlignment="0">
      <alignment horizontal="general" vertical="bottom" textRotation="0" wrapText="false" shrinkToFit="false"/>
    </xf>
    <xf xfId="0" fontId="12" numFmtId="1" fillId="3" borderId="15" applyFont="1" applyNumberFormat="1" applyFill="1" applyBorder="1" applyAlignment="1">
      <alignment horizontal="center" vertical="bottom" textRotation="0" wrapText="false" shrinkToFit="false"/>
    </xf>
    <xf xfId="0" fontId="12" numFmtId="0" fillId="3" borderId="4" applyFont="1" applyNumberFormat="0" applyFill="1" applyBorder="1" applyAlignment="1">
      <alignment horizontal="center" vertical="bottom" textRotation="0" wrapText="false" shrinkToFit="false"/>
    </xf>
    <xf xfId="0" fontId="12" numFmtId="0" fillId="3" borderId="1" applyFont="1" applyNumberFormat="0" applyFill="1" applyBorder="1" applyAlignment="0">
      <alignment horizontal="general" vertical="bottom" textRotation="0" wrapText="false" shrinkToFit="false"/>
    </xf>
    <xf xfId="0" fontId="12" numFmtId="4" fillId="3" borderId="1" applyFont="1" applyNumberFormat="1" applyFill="1" applyBorder="1" applyAlignment="0">
      <alignment horizontal="general" vertical="bottom" textRotation="0" wrapText="false" shrinkToFit="false"/>
    </xf>
    <xf xfId="0" fontId="0" numFmtId="0" fillId="18" borderId="0" applyFont="0" applyNumberFormat="0" applyFill="1" applyBorder="0" applyAlignment="0">
      <alignment horizontal="general" vertical="bottom" textRotation="0" wrapText="false" shrinkToFit="false"/>
    </xf>
    <xf xfId="0" fontId="16" numFmtId="0" fillId="2" borderId="13" applyFont="1" applyNumberFormat="0" applyFill="0" applyBorder="1" applyAlignment="1">
      <alignment horizontal="general" vertical="center" textRotation="0" wrapText="true" shrinkToFit="false"/>
    </xf>
    <xf xfId="0" fontId="16" numFmtId="4" fillId="2" borderId="13" applyFont="1" applyNumberFormat="1" applyFill="0" applyBorder="1" applyAlignment="0">
      <alignment horizontal="general" vertical="bottom" textRotation="0" wrapText="false" shrinkToFit="false"/>
    </xf>
    <xf xfId="0" fontId="16" numFmtId="1" fillId="2" borderId="6" applyFont="1" applyNumberFormat="1" applyFill="0" applyBorder="1" applyAlignment="1">
      <alignment horizontal="center" vertical="bottom" textRotation="0" wrapText="false" shrinkToFit="false"/>
    </xf>
    <xf xfId="0" fontId="16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2" fillId="2" borderId="1" applyFont="1" applyNumberFormat="1" applyFill="0" applyBorder="1" applyAlignment="0">
      <alignment horizontal="general" vertical="bottom" textRotation="0" wrapText="false" shrinkToFit="false"/>
    </xf>
    <xf xfId="0" fontId="16" numFmtId="4" fillId="2" borderId="1" applyFont="1" applyNumberFormat="1" applyFill="0" applyBorder="1" applyAlignment="1">
      <alignment horizontal="center" vertical="bottom" textRotation="0" wrapText="false" shrinkToFit="false"/>
    </xf>
    <xf xfId="0" fontId="16" numFmtId="1" fillId="2" borderId="3" applyFont="1" applyNumberFormat="1" applyFill="0" applyBorder="1" applyAlignment="1">
      <alignment horizontal="center" vertical="bottom" textRotation="0" wrapText="false" shrinkToFit="false"/>
    </xf>
    <xf xfId="0" fontId="13" numFmtId="4" fillId="2" borderId="1" applyFont="1" applyNumberFormat="1" applyFill="0" applyBorder="1" applyAlignment="0">
      <alignment horizontal="general" vertical="bottom" textRotation="0" wrapText="false" shrinkToFit="false"/>
    </xf>
    <xf xfId="0" fontId="42" numFmtId="4" fillId="2" borderId="1" applyFont="1" applyNumberFormat="1" applyFill="0" applyBorder="1" applyAlignment="0">
      <alignment horizontal="general" vertical="bottom" textRotation="0" wrapText="false" shrinkToFit="false"/>
    </xf>
    <xf xfId="0" fontId="12" numFmtId="4" fillId="2" borderId="1" applyFont="1" applyNumberFormat="1" applyFill="0" applyBorder="1" applyAlignment="0">
      <alignment horizontal="general" vertical="bottom" textRotation="0" wrapText="false" shrinkToFit="false"/>
    </xf>
    <xf xfId="0" fontId="13" numFmtId="0" fillId="6" borderId="1" applyFont="1" applyNumberFormat="0" applyFill="1" applyBorder="1" applyAlignment="1">
      <alignment horizontal="left" vertical="center" textRotation="0" wrapText="false" shrinkToFit="false"/>
    </xf>
    <xf xfId="0" fontId="12" numFmtId="0" fillId="18" borderId="3" applyFont="1" applyNumberFormat="0" applyFill="1" applyBorder="1" applyAlignment="1">
      <alignment horizontal="left" vertical="bottom" textRotation="0" wrapText="false" shrinkToFit="false"/>
    </xf>
    <xf xfId="0" fontId="12" numFmtId="0" fillId="18" borderId="15" applyFont="1" applyNumberFormat="0" applyFill="1" applyBorder="1" applyAlignment="1">
      <alignment horizontal="left" vertical="bottom" textRotation="0" wrapText="false" shrinkToFit="false"/>
    </xf>
    <xf xfId="0" fontId="12" numFmtId="0" fillId="18" borderId="4" applyFont="1" applyNumberFormat="0" applyFill="1" applyBorder="1" applyAlignment="1">
      <alignment horizontal="left" vertical="bottom" textRotation="0" wrapText="false" shrinkToFit="false"/>
    </xf>
    <xf xfId="0" fontId="12" numFmtId="0" fillId="6" borderId="3" applyFont="1" applyNumberFormat="0" applyFill="1" applyBorder="1" applyAlignment="1">
      <alignment horizontal="center" vertical="center" textRotation="0" wrapText="false" shrinkToFit="false"/>
    </xf>
    <xf xfId="0" fontId="12" numFmtId="0" fillId="6" borderId="15" applyFont="1" applyNumberFormat="0" applyFill="1" applyBorder="1" applyAlignment="1">
      <alignment horizontal="center" vertical="center" textRotation="0" wrapText="false" shrinkToFit="false"/>
    </xf>
    <xf xfId="0" fontId="12" numFmtId="0" fillId="6" borderId="4" applyFont="1" applyNumberFormat="0" applyFill="1" applyBorder="1" applyAlignment="1">
      <alignment horizontal="center" vertical="center" textRotation="0" wrapText="false" shrinkToFit="false"/>
    </xf>
    <xf xfId="0" fontId="16" numFmtId="0" fillId="2" borderId="13" applyFont="1" applyNumberFormat="0" applyFill="0" applyBorder="1" applyAlignment="0">
      <alignment horizontal="general" vertical="bottom" textRotation="0" wrapText="false" shrinkToFit="false"/>
    </xf>
    <xf xfId="0" fontId="16" numFmtId="164" fillId="2" borderId="1" applyFont="1" applyNumberFormat="1" applyFill="0" applyBorder="1" applyAlignment="1">
      <alignment horizontal="right" vertical="bottom" textRotation="0" wrapText="false" shrinkToFit="false"/>
    </xf>
    <xf xfId="0" fontId="16" numFmtId="0" fillId="2" borderId="12" applyFont="1" applyNumberFormat="0" applyFill="0" applyBorder="1" applyAlignment="1">
      <alignment horizontal="general" vertical="center" textRotation="0" wrapText="true" shrinkToFit="false"/>
    </xf>
    <xf xfId="0" fontId="16" numFmtId="4" fillId="2" borderId="12" applyFont="1" applyNumberFormat="1" applyFill="0" applyBorder="1" applyAlignment="0">
      <alignment horizontal="general" vertical="bottom" textRotation="0" wrapText="false" shrinkToFit="false"/>
    </xf>
    <xf xfId="0" fontId="16" numFmtId="1" fillId="2" borderId="10" applyFont="1" applyNumberFormat="1" applyFill="0" applyBorder="1" applyAlignment="1">
      <alignment horizontal="center" vertical="bottom" textRotation="0" wrapText="false" shrinkToFit="false"/>
    </xf>
    <xf xfId="0" fontId="16" numFmtId="0" fillId="2" borderId="11" applyFont="1" applyNumberFormat="0" applyFill="0" applyBorder="1" applyAlignment="1">
      <alignment horizontal="center" vertical="bottom" textRotation="0" wrapText="false" shrinkToFit="false"/>
    </xf>
    <xf xfId="0" fontId="42" numFmtId="164" fillId="2" borderId="1" applyFont="1" applyNumberFormat="1" applyFill="0" applyBorder="1" applyAlignment="0">
      <alignment horizontal="general" vertical="bottom" textRotation="0" wrapText="false" shrinkToFit="false"/>
    </xf>
    <xf xfId="0" fontId="16" numFmtId="0" fillId="2" borderId="0" applyFont="1" applyNumberFormat="0" applyFill="0" applyBorder="0" applyAlignment="1">
      <alignment horizontal="center" vertical="bottom" textRotation="0" wrapText="false" shrinkToFit="false"/>
    </xf>
    <xf xfId="0" fontId="16" numFmtId="4" fillId="2" borderId="4" applyFont="1" applyNumberFormat="1" applyFill="0" applyBorder="1" applyAlignment="0">
      <alignment horizontal="general" vertical="bottom" textRotation="0" wrapText="false" shrinkToFit="false"/>
    </xf>
    <xf xfId="0" fontId="16" numFmtId="0" fillId="2" borderId="16" applyFont="1" applyNumberFormat="0" applyFill="0" applyBorder="1" applyAlignment="1">
      <alignment horizontal="center" vertical="bottom" textRotation="0" wrapText="false" shrinkToFit="false"/>
    </xf>
    <xf xfId="0" fontId="16" numFmtId="4" fillId="2" borderId="11" applyFont="1" applyNumberFormat="1" applyFill="0" applyBorder="1" applyAlignment="0">
      <alignment horizontal="general" vertical="bottom" textRotation="0" wrapText="false" shrinkToFit="false"/>
    </xf>
    <xf xfId="0" fontId="16" numFmtId="1" fillId="2" borderId="9" applyFont="1" applyNumberFormat="1" applyFill="0" applyBorder="1" applyAlignment="1">
      <alignment horizontal="center" vertical="bottom" textRotation="0" wrapText="false" shrinkToFit="false"/>
    </xf>
    <xf xfId="0" fontId="12" numFmtId="0" fillId="2" borderId="13" applyFont="1" applyNumberFormat="0" applyFill="0" applyBorder="1" applyAlignment="1">
      <alignment horizontal="center" vertical="center" textRotation="0" wrapText="false" shrinkToFit="false"/>
    </xf>
    <xf xfId="0" fontId="16" numFmtId="4" fillId="2" borderId="8" applyFont="1" applyNumberFormat="1" applyFill="0" applyBorder="1" applyAlignment="0">
      <alignment horizontal="general" vertical="bottom" textRotation="0" wrapText="false" shrinkToFit="false"/>
    </xf>
    <xf xfId="0" fontId="16" numFmtId="1" fillId="2" borderId="0" applyFont="1" applyNumberFormat="1" applyFill="0" applyBorder="0" applyAlignment="1">
      <alignment horizontal="center" vertical="bottom" textRotation="0" wrapText="false" shrinkToFit="false"/>
    </xf>
    <xf xfId="0" fontId="16" numFmtId="0" fillId="2" borderId="8" applyFont="1" applyNumberFormat="0" applyFill="0" applyBorder="1" applyAlignment="1">
      <alignment horizontal="center" vertical="bottom" textRotation="0" wrapText="false" shrinkToFit="false"/>
    </xf>
    <xf xfId="0" fontId="16" numFmtId="3" fillId="2" borderId="15" applyFont="1" applyNumberFormat="1" applyFill="0" applyBorder="1" applyAlignment="1">
      <alignment horizontal="center" vertical="bottom" textRotation="0" wrapText="false" shrinkToFit="false"/>
    </xf>
    <xf xfId="0" fontId="8" numFmtId="4" fillId="2" borderId="1" applyFont="1" applyNumberFormat="1" applyFill="0" applyBorder="1" applyAlignment="0">
      <alignment horizontal="general" vertical="bottom" textRotation="0" wrapText="false" shrinkToFit="false"/>
    </xf>
    <xf xfId="0" fontId="8" numFmtId="4" fillId="2" borderId="1" applyFont="1" applyNumberFormat="1" applyFill="0" applyBorder="1" applyAlignment="1">
      <alignment horizontal="right" vertical="bottom" textRotation="0" wrapText="false" shrinkToFit="false"/>
    </xf>
    <xf xfId="0" fontId="8" numFmtId="4" fillId="2" borderId="1" applyFont="1" applyNumberFormat="1" applyFill="0" applyBorder="1" applyAlignment="1">
      <alignment horizontal="center" vertical="bottom" textRotation="0" wrapText="false" shrinkToFit="false"/>
    </xf>
    <xf xfId="0" fontId="12" numFmtId="0" fillId="12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3" applyFont="1" applyNumberFormat="0" applyFill="0" applyBorder="1" applyAlignment="1">
      <alignment horizontal="center" vertical="center" textRotation="0" wrapText="true" shrinkToFit="false"/>
    </xf>
    <xf xfId="0" fontId="16" numFmtId="0" fillId="2" borderId="15" applyFont="1" applyNumberFormat="0" applyFill="0" applyBorder="1" applyAlignment="0">
      <alignment horizontal="general" vertical="bottom" textRotation="0" wrapText="false" shrinkToFit="false"/>
    </xf>
    <xf xfId="0" fontId="16" numFmtId="0" fillId="2" borderId="4" applyFont="1" applyNumberFormat="0" applyFill="0" applyBorder="1" applyAlignment="1">
      <alignment horizontal="left" vertical="bottom" textRotation="0" wrapText="false" shrinkToFit="false"/>
    </xf>
    <xf xfId="0" fontId="16" numFmtId="0" fillId="2" borderId="15" applyFont="1" applyNumberFormat="0" applyFill="0" applyBorder="1" applyAlignment="1">
      <alignment horizontal="right" vertical="bottom" textRotation="0" wrapText="false" shrinkToFit="false"/>
    </xf>
    <xf xfId="0" fontId="16" numFmtId="1" fillId="2" borderId="15" applyFont="1" applyNumberFormat="1" applyFill="0" applyBorder="1" applyAlignment="0">
      <alignment horizontal="general" vertical="bottom" textRotation="0" wrapText="false" shrinkToFit="false"/>
    </xf>
    <xf xfId="0" fontId="16" numFmtId="1" fillId="2" borderId="6" applyFont="1" applyNumberFormat="1" applyFill="0" applyBorder="1" applyAlignment="0">
      <alignment horizontal="general" vertical="bottom" textRotation="0" wrapText="false" shrinkToFit="false"/>
    </xf>
    <xf xfId="0" fontId="16" numFmtId="0" fillId="2" borderId="7" applyFont="1" applyNumberFormat="0" applyFill="0" applyBorder="1" applyAlignment="1">
      <alignment horizontal="left" vertical="bottom" textRotation="0" wrapText="false" shrinkToFit="false"/>
    </xf>
    <xf xfId="0" fontId="16" numFmtId="1" fillId="2" borderId="1" applyFont="1" applyNumberFormat="1" applyFill="0" applyBorder="1" applyAlignment="0">
      <alignment horizontal="general" vertical="bottom" textRotation="0" wrapText="false" shrinkToFit="false"/>
    </xf>
    <xf xfId="0" fontId="16" numFmtId="0" fillId="2" borderId="1" applyFont="1" applyNumberFormat="0" applyFill="0" applyBorder="1" applyAlignment="1">
      <alignment horizontal="left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center" textRotation="0" wrapText="true" shrinkToFit="false"/>
    </xf>
    <xf xfId="0" fontId="16" numFmtId="3" fillId="2" borderId="1" applyFont="1" applyNumberFormat="1" applyFill="0" applyBorder="1" applyAlignment="0">
      <alignment horizontal="general" vertical="bottom" textRotation="0" wrapText="false" shrinkToFit="false"/>
    </xf>
    <xf xfId="0" fontId="16" numFmtId="0" fillId="2" borderId="11" applyFont="1" applyNumberFormat="0" applyFill="0" applyBorder="1" applyAlignment="1">
      <alignment horizontal="left" vertical="bottom" textRotation="0" wrapText="false" shrinkToFit="false"/>
    </xf>
    <xf xfId="0" fontId="16" numFmtId="0" fillId="2" borderId="24" applyFont="1" applyNumberFormat="0" applyFill="0" applyBorder="1" applyAlignment="1">
      <alignment horizontal="center" vertical="bottom" textRotation="0" wrapText="false" shrinkToFit="false"/>
    </xf>
    <xf xfId="0" fontId="16" numFmtId="0" fillId="2" borderId="13" applyFont="1" applyNumberFormat="0" applyFill="0" applyBorder="1" applyAlignment="0">
      <alignment horizontal="general" vertical="bottom" textRotation="0" wrapText="false" shrinkToFit="false"/>
    </xf>
    <xf xfId="0" fontId="12" numFmtId="0" fillId="3" borderId="1" applyFont="1" applyNumberFormat="0" applyFill="1" applyBorder="1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1">
      <alignment horizontal="center" vertical="bottom" textRotation="0" wrapText="false" shrinkToFit="false"/>
    </xf>
    <xf xfId="0" fontId="16" numFmtId="4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44"/>
  <sheetViews>
    <sheetView tabSelected="1" workbookViewId="0" zoomScale="90" view="pageBreakPreview" showGridLines="true" showRowColHeaders="1">
      <selection activeCell="B5" sqref="B5"/>
    </sheetView>
  </sheetViews>
  <sheetFormatPr defaultRowHeight="14.4" outlineLevelRow="0" outlineLevelCol="0"/>
  <cols>
    <col min="1" max="1" width="7.85546875" customWidth="true" style="0"/>
    <col min="2" max="2" width="26.28515625" customWidth="true" style="0"/>
    <col min="3" max="3" width="9.85546875" customWidth="true" style="0"/>
    <col min="4" max="4" width="6" customWidth="true" style="0"/>
    <col min="5" max="5" width="9.7109375" customWidth="true" style="0"/>
    <col min="6" max="6" width="12.28515625" customWidth="true" style="0"/>
    <col min="7" max="7" width="10.42578125" customWidth="true" style="0"/>
    <col min="8" max="8" width="11.85546875" customWidth="true" style="0"/>
    <col min="9" max="9" width="9.28515625" customWidth="true" style="0"/>
    <col min="10" max="10" width="11" customWidth="true" style="0"/>
    <col min="11" max="11" width="7.42578125" customWidth="true" style="0"/>
    <col min="12" max="12" width="9" customWidth="true" style="0"/>
    <col min="13" max="13" width="7.85546875" customWidth="true" style="0"/>
    <col min="14" max="14" width="10.140625" customWidth="true" style="0"/>
    <col min="15" max="15" width="10.85546875" customWidth="true" style="0"/>
  </cols>
  <sheetData>
    <row r="1" spans="1:15">
      <c r="A1" s="182" t="s">
        <v>0</v>
      </c>
      <c r="B1" s="181"/>
      <c r="C1" s="181"/>
    </row>
    <row r="2" spans="1:15">
      <c r="A2" s="182"/>
      <c r="B2" s="181"/>
      <c r="C2" s="181"/>
    </row>
    <row r="3" spans="1:15">
      <c r="F3" s="1310" t="s">
        <v>1</v>
      </c>
      <c r="G3" s="1310"/>
      <c r="H3" s="1310"/>
      <c r="I3" s="1310"/>
    </row>
    <row r="4" spans="1:15">
      <c r="F4" s="939" t="s">
        <v>2</v>
      </c>
      <c r="G4" s="939"/>
      <c r="H4" s="939"/>
      <c r="I4" s="939"/>
    </row>
    <row r="6" spans="1:15" customHeight="1" ht="11.25" s="941" customFormat="1">
      <c r="A6" s="310" t="s">
        <v>3</v>
      </c>
      <c r="B6" s="310"/>
      <c r="C6" s="310"/>
      <c r="D6" s="310"/>
      <c r="E6" s="940"/>
      <c r="F6" s="940"/>
      <c r="G6" s="940"/>
      <c r="H6" s="940"/>
      <c r="I6" s="940"/>
      <c r="J6" s="940"/>
      <c r="K6" s="940"/>
      <c r="L6" s="940"/>
      <c r="M6" s="940"/>
      <c r="N6" s="940"/>
    </row>
    <row r="7" spans="1:15" customHeight="1" ht="11.25" s="941" customFormat="1">
      <c r="A7" s="41" t="s">
        <v>4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6</v>
      </c>
      <c r="L7" s="43"/>
      <c r="M7" s="43"/>
      <c r="N7" s="43"/>
    </row>
    <row r="8" spans="1:15" customHeight="1" ht="12.75" s="941" customFormat="1">
      <c r="A8" s="942" t="s">
        <v>7</v>
      </c>
      <c r="B8" s="942"/>
      <c r="C8" s="942"/>
      <c r="D8" s="942"/>
      <c r="E8" s="942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 customHeight="1" ht="11.25" s="941" customFormat="1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 customHeight="1" ht="11.25" s="941" customFormat="1">
      <c r="A10" s="47"/>
      <c r="B10" s="47"/>
      <c r="C10" s="47"/>
      <c r="D10" s="50"/>
      <c r="E10" s="51"/>
      <c r="F10" s="47"/>
      <c r="G10" s="943" t="s">
        <v>18</v>
      </c>
      <c r="H10" s="943"/>
      <c r="I10" s="944" t="s">
        <v>19</v>
      </c>
      <c r="J10" s="944"/>
      <c r="K10" s="945" t="s">
        <v>20</v>
      </c>
      <c r="L10" s="945"/>
      <c r="M10" s="687" t="s">
        <v>21</v>
      </c>
      <c r="N10" s="687"/>
    </row>
    <row r="11" spans="1:15" customHeight="1" ht="11.25" s="941" customFormat="1">
      <c r="A11" s="47"/>
      <c r="B11" s="187"/>
      <c r="C11" s="47"/>
      <c r="D11" s="220" t="s">
        <v>22</v>
      </c>
      <c r="E11" s="57" t="s">
        <v>13</v>
      </c>
      <c r="F11" s="187"/>
      <c r="G11" s="45" t="s">
        <v>23</v>
      </c>
      <c r="H11" s="220" t="s">
        <v>24</v>
      </c>
      <c r="I11" s="57" t="s">
        <v>23</v>
      </c>
      <c r="J11" s="220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 customHeight="1" ht="11.25" s="941" customFormat="1">
      <c r="A12" s="1311">
        <v>1</v>
      </c>
      <c r="B12" s="512" t="s">
        <v>25</v>
      </c>
      <c r="C12" s="1312">
        <f>F12/D12</f>
        <v>5700</v>
      </c>
      <c r="D12" s="520">
        <v>8</v>
      </c>
      <c r="E12" s="1313" t="s">
        <v>26</v>
      </c>
      <c r="F12" s="519">
        <v>45600</v>
      </c>
      <c r="G12" s="1314">
        <f>H12/C12</f>
        <v>2.6315789473684</v>
      </c>
      <c r="H12" s="952">
        <v>15000</v>
      </c>
      <c r="I12" s="1314">
        <f>J12/C12</f>
        <v>1.7543859649123</v>
      </c>
      <c r="J12" s="952">
        <v>10000</v>
      </c>
      <c r="K12" s="948">
        <f>L12/C12</f>
        <v>1.7543859649123</v>
      </c>
      <c r="L12" s="952">
        <v>10000</v>
      </c>
      <c r="M12" s="947">
        <f>N12/C12</f>
        <v>1.7543859649123</v>
      </c>
      <c r="N12" s="952">
        <v>10000</v>
      </c>
      <c r="O12" s="1223"/>
    </row>
    <row r="13" spans="1:15" customHeight="1" ht="11.25" s="941" customFormat="1">
      <c r="A13" s="1306">
        <v>2</v>
      </c>
      <c r="B13" s="512" t="s">
        <v>27</v>
      </c>
      <c r="C13" s="1312">
        <f>F13/D13</f>
        <v>275</v>
      </c>
      <c r="D13" s="520">
        <v>150</v>
      </c>
      <c r="E13" s="1313" t="s">
        <v>28</v>
      </c>
      <c r="F13" s="519">
        <v>41250</v>
      </c>
      <c r="G13" s="1314">
        <f>H13/C13</f>
        <v>54.545454545455</v>
      </c>
      <c r="H13" s="952">
        <v>15000</v>
      </c>
      <c r="I13" s="1314">
        <f>J13/C13</f>
        <v>40.909090909091</v>
      </c>
      <c r="J13" s="952">
        <v>11250</v>
      </c>
      <c r="K13" s="948">
        <f>L13/C13</f>
        <v>36.363636363636</v>
      </c>
      <c r="L13" s="952">
        <v>10000</v>
      </c>
      <c r="M13" s="947">
        <f>N13/C13</f>
        <v>36.363636363636</v>
      </c>
      <c r="N13" s="952">
        <v>10000</v>
      </c>
      <c r="O13" s="1223"/>
    </row>
    <row r="14" spans="1:15" customHeight="1" ht="11.25" s="941" customFormat="1">
      <c r="A14" s="1306">
        <v>3</v>
      </c>
      <c r="B14" s="512" t="s">
        <v>29</v>
      </c>
      <c r="C14" s="1312">
        <f>F14/D14</f>
        <v>250</v>
      </c>
      <c r="D14" s="520">
        <v>100</v>
      </c>
      <c r="E14" s="1313" t="s">
        <v>28</v>
      </c>
      <c r="F14" s="519">
        <v>25000</v>
      </c>
      <c r="G14" s="1315">
        <f>H14/C14</f>
        <v>40</v>
      </c>
      <c r="H14" s="952">
        <v>10000</v>
      </c>
      <c r="I14" s="1316">
        <f>J14/C14</f>
        <v>28</v>
      </c>
      <c r="J14" s="952">
        <v>7000</v>
      </c>
      <c r="K14" s="948">
        <f>L14/C14</f>
        <v>20</v>
      </c>
      <c r="L14" s="952">
        <v>5000</v>
      </c>
      <c r="M14" s="947">
        <f>N14/C14</f>
        <v>12</v>
      </c>
      <c r="N14" s="952">
        <v>3000</v>
      </c>
      <c r="O14" s="1223"/>
    </row>
    <row r="15" spans="1:15" customHeight="1" ht="11.25" s="941" customFormat="1">
      <c r="A15" s="1311">
        <v>4</v>
      </c>
      <c r="B15" s="512" t="s">
        <v>30</v>
      </c>
      <c r="C15" s="1312">
        <f>F15/D15</f>
        <v>25</v>
      </c>
      <c r="D15" s="520">
        <v>20</v>
      </c>
      <c r="E15" s="1313" t="s">
        <v>31</v>
      </c>
      <c r="F15" s="523">
        <v>500</v>
      </c>
      <c r="G15" s="1315">
        <f>H15/C15</f>
        <v>12</v>
      </c>
      <c r="H15" s="952">
        <v>300</v>
      </c>
      <c r="I15" s="1316"/>
      <c r="J15" s="952"/>
      <c r="K15" s="948">
        <f>L15/C15</f>
        <v>8</v>
      </c>
      <c r="L15" s="952">
        <v>200</v>
      </c>
      <c r="M15" s="371"/>
      <c r="N15" s="368"/>
      <c r="O15" s="1223"/>
    </row>
    <row r="16" spans="1:15" customHeight="1" ht="11.25" s="941" customFormat="1">
      <c r="A16" s="1306">
        <v>5</v>
      </c>
      <c r="B16" s="512" t="s">
        <v>32</v>
      </c>
      <c r="C16" s="1312">
        <f>F16/D16</f>
        <v>52</v>
      </c>
      <c r="D16" s="520">
        <v>10</v>
      </c>
      <c r="E16" s="1313" t="s">
        <v>33</v>
      </c>
      <c r="F16" s="523">
        <v>520</v>
      </c>
      <c r="G16" s="1314">
        <f>H16/C16</f>
        <v>5.7692307692308</v>
      </c>
      <c r="H16" s="952">
        <v>300</v>
      </c>
      <c r="I16" s="1316"/>
      <c r="J16" s="368"/>
      <c r="K16" s="948">
        <f>L16/C16</f>
        <v>4.2307692307692</v>
      </c>
      <c r="L16" s="952">
        <v>220</v>
      </c>
      <c r="M16" s="371"/>
      <c r="N16" s="368"/>
      <c r="O16" s="1223"/>
    </row>
    <row r="17" spans="1:15" customHeight="1" ht="11.45" s="941" customFormat="1">
      <c r="A17" s="1306">
        <v>6</v>
      </c>
      <c r="B17" s="512" t="s">
        <v>34</v>
      </c>
      <c r="C17" s="1312">
        <f>F17/D17</f>
        <v>85</v>
      </c>
      <c r="D17" s="520">
        <v>10</v>
      </c>
      <c r="E17" s="1313" t="s">
        <v>35</v>
      </c>
      <c r="F17" s="523">
        <v>850</v>
      </c>
      <c r="G17" s="1314">
        <f>H17/C17</f>
        <v>5.8823529411765</v>
      </c>
      <c r="H17" s="952">
        <v>500</v>
      </c>
      <c r="I17" s="1316"/>
      <c r="J17" s="368"/>
      <c r="K17" s="948">
        <f>L17/C17</f>
        <v>4.1176470588235</v>
      </c>
      <c r="L17" s="952">
        <v>350</v>
      </c>
      <c r="M17" s="371"/>
      <c r="N17" s="368"/>
      <c r="O17" s="1223"/>
    </row>
    <row r="18" spans="1:15" customHeight="1" ht="11.25" s="941" customFormat="1">
      <c r="A18" s="1311">
        <v>7</v>
      </c>
      <c r="B18" s="512" t="s">
        <v>36</v>
      </c>
      <c r="C18" s="1312">
        <f>F18/D18</f>
        <v>720</v>
      </c>
      <c r="D18" s="520">
        <v>6</v>
      </c>
      <c r="E18" s="1313" t="s">
        <v>37</v>
      </c>
      <c r="F18" s="519">
        <v>4320</v>
      </c>
      <c r="G18" s="1314">
        <f>H18/C18</f>
        <v>3.2222222222222</v>
      </c>
      <c r="H18" s="952">
        <v>2320</v>
      </c>
      <c r="I18" s="1316"/>
      <c r="J18" s="368"/>
      <c r="K18" s="948">
        <f>L18/C18</f>
        <v>2.7777777777778</v>
      </c>
      <c r="L18" s="952">
        <v>2000</v>
      </c>
      <c r="M18" s="371"/>
      <c r="N18" s="368"/>
      <c r="O18" s="1223"/>
    </row>
    <row r="19" spans="1:15" customHeight="1" ht="11.25" s="941" customFormat="1">
      <c r="A19" s="1306">
        <v>8</v>
      </c>
      <c r="B19" s="512" t="s">
        <v>38</v>
      </c>
      <c r="C19" s="1312">
        <f>F19/D19</f>
        <v>80</v>
      </c>
      <c r="D19" s="520">
        <v>10</v>
      </c>
      <c r="E19" s="1313" t="s">
        <v>39</v>
      </c>
      <c r="F19" s="523">
        <v>800</v>
      </c>
      <c r="G19" s="1315">
        <f>H19/C19</f>
        <v>6.25</v>
      </c>
      <c r="H19" s="952">
        <v>500</v>
      </c>
      <c r="I19" s="1316"/>
      <c r="J19" s="368"/>
      <c r="K19" s="948">
        <f>L19/C19</f>
        <v>3.75</v>
      </c>
      <c r="L19" s="952">
        <v>300</v>
      </c>
      <c r="M19" s="371"/>
      <c r="N19" s="368"/>
      <c r="O19" s="1223"/>
    </row>
    <row r="20" spans="1:15" customHeight="1" ht="11.25" s="941" customFormat="1">
      <c r="A20" s="1306">
        <v>9</v>
      </c>
      <c r="B20" s="512" t="s">
        <v>40</v>
      </c>
      <c r="C20" s="1312">
        <f>F20/D20</f>
        <v>42</v>
      </c>
      <c r="D20" s="520">
        <v>10</v>
      </c>
      <c r="E20" s="1313" t="s">
        <v>41</v>
      </c>
      <c r="F20" s="523">
        <v>420</v>
      </c>
      <c r="G20" s="1315">
        <f>H20/C20</f>
        <v>10</v>
      </c>
      <c r="H20" s="952">
        <v>420</v>
      </c>
      <c r="I20" s="1316"/>
      <c r="J20" s="368"/>
      <c r="K20" s="948"/>
      <c r="L20" s="952"/>
      <c r="M20" s="371"/>
      <c r="N20" s="368"/>
      <c r="O20" s="1223"/>
    </row>
    <row r="21" spans="1:15" customHeight="1" ht="11.25" s="941" customFormat="1">
      <c r="A21" s="1311">
        <v>10</v>
      </c>
      <c r="B21" s="512" t="s">
        <v>42</v>
      </c>
      <c r="C21" s="1312">
        <f>F21/D21</f>
        <v>320</v>
      </c>
      <c r="D21" s="520">
        <v>5</v>
      </c>
      <c r="E21" s="1313" t="s">
        <v>43</v>
      </c>
      <c r="F21" s="519">
        <v>1600</v>
      </c>
      <c r="G21" s="1315">
        <f>H21/C21</f>
        <v>5</v>
      </c>
      <c r="H21" s="952">
        <v>1600</v>
      </c>
      <c r="I21" s="1316"/>
      <c r="J21" s="368"/>
      <c r="K21" s="948"/>
      <c r="L21" s="952"/>
      <c r="M21" s="371"/>
      <c r="N21" s="368"/>
      <c r="O21" s="1223"/>
    </row>
    <row r="22" spans="1:15" customHeight="1" ht="11.25" s="941" customFormat="1">
      <c r="A22" s="1306">
        <v>11</v>
      </c>
      <c r="B22" s="512" t="s">
        <v>44</v>
      </c>
      <c r="C22" s="1312">
        <f>F22/D22</f>
        <v>120</v>
      </c>
      <c r="D22" s="520">
        <v>36</v>
      </c>
      <c r="E22" s="1313" t="s">
        <v>26</v>
      </c>
      <c r="F22" s="519">
        <v>4320</v>
      </c>
      <c r="G22" s="1315">
        <f>H22/C22</f>
        <v>24</v>
      </c>
      <c r="H22" s="952">
        <v>2880</v>
      </c>
      <c r="I22" s="1316"/>
      <c r="J22" s="368"/>
      <c r="K22" s="948">
        <f>L22/C22</f>
        <v>12</v>
      </c>
      <c r="L22" s="952">
        <v>1440</v>
      </c>
      <c r="M22" s="371"/>
      <c r="N22" s="368"/>
      <c r="O22" s="1223"/>
    </row>
    <row r="23" spans="1:15" customHeight="1" ht="11.25" s="941" customFormat="1">
      <c r="A23" s="1306">
        <v>12</v>
      </c>
      <c r="B23" s="512" t="s">
        <v>45</v>
      </c>
      <c r="C23" s="1312">
        <f>F23/D23</f>
        <v>50</v>
      </c>
      <c r="D23" s="520">
        <v>21</v>
      </c>
      <c r="E23" s="1313" t="s">
        <v>46</v>
      </c>
      <c r="F23" s="519">
        <v>1050</v>
      </c>
      <c r="G23" s="1315">
        <f>H23/C23</f>
        <v>21</v>
      </c>
      <c r="H23" s="952">
        <v>1050</v>
      </c>
      <c r="I23" s="1316"/>
      <c r="J23" s="368"/>
      <c r="K23" s="948"/>
      <c r="L23" s="952"/>
      <c r="M23" s="371"/>
      <c r="N23" s="368"/>
      <c r="O23" s="1223"/>
    </row>
    <row r="24" spans="1:15" customHeight="1" ht="11.25" s="941" customFormat="1">
      <c r="A24" s="1311">
        <v>13</v>
      </c>
      <c r="B24" s="512" t="s">
        <v>47</v>
      </c>
      <c r="C24" s="1312">
        <f>F24/D24</f>
        <v>140</v>
      </c>
      <c r="D24" s="520">
        <v>14</v>
      </c>
      <c r="E24" s="1313" t="s">
        <v>48</v>
      </c>
      <c r="F24" s="519">
        <v>1960</v>
      </c>
      <c r="G24" s="1315">
        <f>H24/C24</f>
        <v>7</v>
      </c>
      <c r="H24" s="952">
        <v>980</v>
      </c>
      <c r="I24" s="1316"/>
      <c r="J24" s="368"/>
      <c r="K24" s="948">
        <f>L24/C24</f>
        <v>7</v>
      </c>
      <c r="L24" s="952">
        <v>980</v>
      </c>
      <c r="M24" s="371"/>
      <c r="N24" s="368"/>
      <c r="O24" s="1223"/>
    </row>
    <row r="25" spans="1:15" customHeight="1" ht="11.25" s="941" customFormat="1">
      <c r="A25" s="1311">
        <v>14</v>
      </c>
      <c r="B25" s="512" t="s">
        <v>49</v>
      </c>
      <c r="C25" s="1312">
        <f>F25/D25</f>
        <v>150</v>
      </c>
      <c r="D25" s="520">
        <v>20</v>
      </c>
      <c r="E25" s="1313" t="s">
        <v>48</v>
      </c>
      <c r="F25" s="519">
        <v>3000</v>
      </c>
      <c r="G25" s="1315">
        <f>H25/C25</f>
        <v>10</v>
      </c>
      <c r="H25" s="952">
        <v>1500</v>
      </c>
      <c r="I25" s="1316"/>
      <c r="J25" s="368"/>
      <c r="K25" s="948">
        <f>L25/C25</f>
        <v>10</v>
      </c>
      <c r="L25" s="952">
        <v>1500</v>
      </c>
      <c r="M25" s="371"/>
      <c r="N25" s="368"/>
      <c r="O25" s="1223"/>
    </row>
    <row r="26" spans="1:15" customHeight="1" ht="11.25" s="941" customFormat="1">
      <c r="A26" s="1306">
        <v>15</v>
      </c>
      <c r="B26" s="512" t="s">
        <v>50</v>
      </c>
      <c r="C26" s="1312">
        <f>F26/D26</f>
        <v>150</v>
      </c>
      <c r="D26" s="520">
        <v>20</v>
      </c>
      <c r="E26" s="1313" t="s">
        <v>48</v>
      </c>
      <c r="F26" s="519">
        <v>3000</v>
      </c>
      <c r="G26" s="1315">
        <f>H26/C26</f>
        <v>10</v>
      </c>
      <c r="H26" s="952">
        <v>1500</v>
      </c>
      <c r="I26" s="1316"/>
      <c r="J26" s="368"/>
      <c r="K26" s="948">
        <f>L26/C26</f>
        <v>10</v>
      </c>
      <c r="L26" s="952">
        <v>1500</v>
      </c>
      <c r="M26" s="371"/>
      <c r="N26" s="368"/>
      <c r="O26" s="1223"/>
    </row>
    <row r="27" spans="1:15" customHeight="1" ht="11.25" s="941" customFormat="1">
      <c r="A27" s="1306">
        <v>16</v>
      </c>
      <c r="B27" s="512" t="s">
        <v>51</v>
      </c>
      <c r="C27" s="1312">
        <f>F27/D27</f>
        <v>150</v>
      </c>
      <c r="D27" s="520">
        <v>20</v>
      </c>
      <c r="E27" s="1313" t="s">
        <v>35</v>
      </c>
      <c r="F27" s="519">
        <v>3000</v>
      </c>
      <c r="G27" s="1315">
        <f>H27/C27</f>
        <v>10</v>
      </c>
      <c r="H27" s="952">
        <v>1500</v>
      </c>
      <c r="I27" s="1316"/>
      <c r="J27" s="368"/>
      <c r="K27" s="948">
        <f>L27/C27</f>
        <v>10</v>
      </c>
      <c r="L27" s="952">
        <v>1500</v>
      </c>
      <c r="M27" s="1317"/>
      <c r="N27" s="368"/>
      <c r="O27" s="1223"/>
    </row>
    <row r="28" spans="1:15" customHeight="1" ht="11.25" s="941" customFormat="1">
      <c r="A28" s="1311">
        <v>17</v>
      </c>
      <c r="B28" s="512" t="s">
        <v>52</v>
      </c>
      <c r="C28" s="1312">
        <f>F28/D28</f>
        <v>150</v>
      </c>
      <c r="D28" s="520">
        <v>12</v>
      </c>
      <c r="E28" s="1313" t="s">
        <v>43</v>
      </c>
      <c r="F28" s="519">
        <v>1800</v>
      </c>
      <c r="G28" s="1315">
        <f>H28/C28</f>
        <v>6</v>
      </c>
      <c r="H28" s="952">
        <v>900</v>
      </c>
      <c r="I28" s="1316"/>
      <c r="J28" s="368"/>
      <c r="K28" s="948">
        <f>L28/C28</f>
        <v>6</v>
      </c>
      <c r="L28" s="952">
        <v>900</v>
      </c>
      <c r="M28" s="1317"/>
      <c r="N28" s="368"/>
      <c r="O28" s="1223"/>
    </row>
    <row r="29" spans="1:15" customHeight="1" ht="11.25" s="941" customFormat="1">
      <c r="A29" s="1306">
        <v>18</v>
      </c>
      <c r="B29" s="512" t="s">
        <v>53</v>
      </c>
      <c r="C29" s="1312">
        <f>F29/D29</f>
        <v>150</v>
      </c>
      <c r="D29" s="520">
        <v>20</v>
      </c>
      <c r="E29" s="1313" t="s">
        <v>46</v>
      </c>
      <c r="F29" s="519">
        <v>3000</v>
      </c>
      <c r="G29" s="1315">
        <f>H29/C29</f>
        <v>20</v>
      </c>
      <c r="H29" s="952">
        <v>3000</v>
      </c>
      <c r="I29" s="1316"/>
      <c r="J29" s="952"/>
      <c r="K29" s="1317"/>
      <c r="L29" s="952"/>
      <c r="M29" s="1317"/>
      <c r="N29" s="368"/>
      <c r="O29" s="1223"/>
    </row>
    <row r="30" spans="1:15" customHeight="1" ht="11.25" s="941" customFormat="1">
      <c r="A30" s="1311">
        <v>19</v>
      </c>
      <c r="B30" s="512" t="s">
        <v>54</v>
      </c>
      <c r="C30" s="1312">
        <f>F30/D30</f>
        <v>50</v>
      </c>
      <c r="D30" s="520">
        <v>24</v>
      </c>
      <c r="E30" s="156" t="s">
        <v>46</v>
      </c>
      <c r="F30" s="519">
        <v>1200</v>
      </c>
      <c r="G30" s="1315">
        <f>H30/C30</f>
        <v>24</v>
      </c>
      <c r="H30" s="952">
        <v>1200</v>
      </c>
      <c r="I30" s="1316"/>
      <c r="J30" s="952"/>
      <c r="K30" s="1317"/>
      <c r="L30" s="368"/>
      <c r="M30" s="1317"/>
      <c r="N30" s="368"/>
      <c r="O30" s="1223"/>
    </row>
    <row r="31" spans="1:15" customHeight="1" ht="11.25" s="941" customFormat="1">
      <c r="A31" s="1311">
        <v>20</v>
      </c>
      <c r="B31" s="512" t="s">
        <v>55</v>
      </c>
      <c r="C31" s="1312">
        <f>F31/D31</f>
        <v>70</v>
      </c>
      <c r="D31" s="520">
        <v>20</v>
      </c>
      <c r="E31" s="156" t="s">
        <v>35</v>
      </c>
      <c r="F31" s="519">
        <v>1400</v>
      </c>
      <c r="G31" s="1315">
        <f>H31/C31</f>
        <v>10</v>
      </c>
      <c r="H31" s="952">
        <v>700</v>
      </c>
      <c r="I31" s="1316">
        <f>J31/C31</f>
        <v>10</v>
      </c>
      <c r="J31" s="952">
        <v>700</v>
      </c>
      <c r="K31" s="1317"/>
      <c r="L31" s="1318"/>
      <c r="M31" s="1317"/>
      <c r="N31" s="1318"/>
      <c r="O31" s="1223"/>
    </row>
    <row r="32" spans="1:15" customHeight="1" ht="11.25" s="941" customFormat="1">
      <c r="A32" s="1306">
        <v>21</v>
      </c>
      <c r="B32" s="512" t="s">
        <v>56</v>
      </c>
      <c r="C32" s="1312">
        <f>F32/D32</f>
        <v>50</v>
      </c>
      <c r="D32" s="520">
        <v>40</v>
      </c>
      <c r="E32" s="156" t="s">
        <v>46</v>
      </c>
      <c r="F32" s="519">
        <v>2000</v>
      </c>
      <c r="G32" s="1315">
        <f>H32/C32</f>
        <v>20</v>
      </c>
      <c r="H32" s="952">
        <v>1000</v>
      </c>
      <c r="I32" s="1316">
        <f>J32/C32</f>
        <v>20</v>
      </c>
      <c r="J32" s="952">
        <v>1000</v>
      </c>
      <c r="K32" s="1317"/>
      <c r="L32" s="1318"/>
      <c r="M32" s="1317"/>
      <c r="N32" s="1318"/>
      <c r="O32" s="1223"/>
    </row>
    <row r="33" spans="1:15" customHeight="1" ht="11.25" s="941" customFormat="1">
      <c r="A33" s="1306">
        <v>22</v>
      </c>
      <c r="B33" s="512" t="s">
        <v>57</v>
      </c>
      <c r="C33" s="1312">
        <f>F33/D33</f>
        <v>15</v>
      </c>
      <c r="D33" s="520">
        <v>24</v>
      </c>
      <c r="E33" s="156" t="s">
        <v>46</v>
      </c>
      <c r="F33" s="519">
        <v>360</v>
      </c>
      <c r="G33" s="1315">
        <f>H33/C33</f>
        <v>24</v>
      </c>
      <c r="H33" s="952">
        <v>360</v>
      </c>
      <c r="I33" s="1316"/>
      <c r="J33" s="952"/>
      <c r="K33" s="1317"/>
      <c r="L33" s="1318"/>
      <c r="M33" s="1317"/>
      <c r="N33" s="1318"/>
      <c r="O33" s="1223"/>
    </row>
    <row r="34" spans="1:15" customHeight="1" ht="11.25" s="941" customFormat="1">
      <c r="A34" s="1311">
        <v>23</v>
      </c>
      <c r="B34" s="512" t="s">
        <v>58</v>
      </c>
      <c r="C34" s="1312">
        <f>F34/D34</f>
        <v>680</v>
      </c>
      <c r="D34" s="520">
        <v>6</v>
      </c>
      <c r="E34" s="156" t="s">
        <v>41</v>
      </c>
      <c r="F34" s="519">
        <v>4080</v>
      </c>
      <c r="G34" s="1315">
        <f>H34/C34</f>
        <v>3</v>
      </c>
      <c r="H34" s="952">
        <v>2040</v>
      </c>
      <c r="I34" s="1316">
        <f>J34/C34</f>
        <v>3</v>
      </c>
      <c r="J34" s="952">
        <v>2040</v>
      </c>
      <c r="K34" s="1317"/>
      <c r="L34" s="1318"/>
      <c r="M34" s="1317"/>
      <c r="N34" s="1318"/>
      <c r="O34" s="1223"/>
    </row>
    <row r="35" spans="1:15" customHeight="1" ht="11.25" s="941" customFormat="1">
      <c r="A35" s="1306">
        <v>24</v>
      </c>
      <c r="B35" s="512" t="s">
        <v>59</v>
      </c>
      <c r="C35" s="1312">
        <f>F35/D35</f>
        <v>2200</v>
      </c>
      <c r="D35" s="520">
        <v>5</v>
      </c>
      <c r="E35" s="156" t="s">
        <v>46</v>
      </c>
      <c r="F35" s="519">
        <v>11000</v>
      </c>
      <c r="G35" s="1315">
        <f>H35/C35</f>
        <v>3</v>
      </c>
      <c r="H35" s="952">
        <v>6600</v>
      </c>
      <c r="I35" s="1316">
        <f>J35/C35</f>
        <v>1</v>
      </c>
      <c r="J35" s="952">
        <v>2200</v>
      </c>
      <c r="K35" s="371"/>
      <c r="L35" s="1318"/>
      <c r="M35" s="371"/>
      <c r="N35" s="1318"/>
      <c r="O35" s="1223"/>
    </row>
    <row r="36" spans="1:15" customHeight="1" ht="11.25" s="941" customFormat="1">
      <c r="A36" s="1311">
        <v>25</v>
      </c>
      <c r="B36" s="512" t="s">
        <v>60</v>
      </c>
      <c r="C36" s="1312">
        <f>F36/D36</f>
        <v>180</v>
      </c>
      <c r="D36" s="520">
        <v>10</v>
      </c>
      <c r="E36" s="156" t="s">
        <v>61</v>
      </c>
      <c r="F36" s="519">
        <v>1800</v>
      </c>
      <c r="G36" s="1315">
        <f>H36/C36</f>
        <v>5</v>
      </c>
      <c r="H36" s="952">
        <v>900</v>
      </c>
      <c r="I36" s="1316">
        <f>J36/C36</f>
        <v>5</v>
      </c>
      <c r="J36" s="952">
        <v>900</v>
      </c>
      <c r="K36" s="371"/>
      <c r="L36" s="1318"/>
      <c r="M36" s="371"/>
      <c r="N36" s="1318"/>
      <c r="O36" s="1223"/>
    </row>
    <row r="37" spans="1:15" customHeight="1" ht="11.25" s="941" customFormat="1">
      <c r="A37" s="1311">
        <v>26</v>
      </c>
      <c r="B37" s="512" t="s">
        <v>62</v>
      </c>
      <c r="C37" s="1312">
        <f>F37/D37</f>
        <v>48</v>
      </c>
      <c r="D37" s="520">
        <v>6</v>
      </c>
      <c r="E37" s="156" t="s">
        <v>37</v>
      </c>
      <c r="F37" s="519">
        <v>288</v>
      </c>
      <c r="G37" s="1315">
        <f>H37/C37</f>
        <v>6</v>
      </c>
      <c r="H37" s="952">
        <v>288</v>
      </c>
      <c r="I37" s="1316"/>
      <c r="J37" s="952"/>
      <c r="K37" s="371"/>
      <c r="L37" s="1318"/>
      <c r="M37" s="371"/>
      <c r="N37" s="1318"/>
      <c r="O37" s="1223"/>
    </row>
    <row r="38" spans="1:15" customHeight="1" ht="11.45" s="1292" customFormat="1">
      <c r="A38" s="1306">
        <v>27</v>
      </c>
      <c r="B38" s="512" t="s">
        <v>63</v>
      </c>
      <c r="C38" s="1312">
        <f>F38/D38</f>
        <v>50</v>
      </c>
      <c r="D38" s="520">
        <v>20</v>
      </c>
      <c r="E38" s="358" t="s">
        <v>64</v>
      </c>
      <c r="F38" s="519">
        <v>1000</v>
      </c>
      <c r="G38" s="1315">
        <f>H38/C38</f>
        <v>10</v>
      </c>
      <c r="H38" s="952">
        <v>500</v>
      </c>
      <c r="I38" s="1316">
        <f>J38/C38</f>
        <v>10</v>
      </c>
      <c r="J38" s="952">
        <v>500</v>
      </c>
      <c r="K38" s="947"/>
      <c r="L38" s="431"/>
      <c r="M38" s="947"/>
      <c r="N38" s="431"/>
      <c r="O38" s="1223"/>
    </row>
    <row r="39" spans="1:15" customHeight="1" ht="11.25" s="941" customFormat="1">
      <c r="A39" s="1306">
        <v>28</v>
      </c>
      <c r="B39" s="512" t="s">
        <v>65</v>
      </c>
      <c r="C39" s="1312">
        <f>F39/D39</f>
        <v>50</v>
      </c>
      <c r="D39" s="520">
        <v>20</v>
      </c>
      <c r="E39" s="156" t="s">
        <v>64</v>
      </c>
      <c r="F39" s="519">
        <v>1000</v>
      </c>
      <c r="G39" s="1315">
        <f>H39/C39</f>
        <v>10</v>
      </c>
      <c r="H39" s="952">
        <v>500</v>
      </c>
      <c r="I39" s="1316">
        <f>J39/C39</f>
        <v>10</v>
      </c>
      <c r="J39" s="952">
        <v>500</v>
      </c>
      <c r="K39" s="371"/>
      <c r="L39" s="1318"/>
      <c r="M39" s="371"/>
      <c r="N39" s="1318"/>
      <c r="O39" s="1223"/>
    </row>
    <row r="40" spans="1:15" customHeight="1" ht="11.25" s="941" customFormat="1">
      <c r="A40" s="1311">
        <v>29</v>
      </c>
      <c r="B40" s="512" t="s">
        <v>66</v>
      </c>
      <c r="C40" s="1312">
        <f>F40/D40</f>
        <v>360</v>
      </c>
      <c r="D40" s="520">
        <v>6</v>
      </c>
      <c r="E40" s="156" t="s">
        <v>37</v>
      </c>
      <c r="F40" s="519">
        <v>2160</v>
      </c>
      <c r="G40" s="1315">
        <f>H40/C40</f>
        <v>3</v>
      </c>
      <c r="H40" s="952">
        <v>1080</v>
      </c>
      <c r="I40" s="1316">
        <f>J40/C40</f>
        <v>3</v>
      </c>
      <c r="J40" s="952">
        <v>1080</v>
      </c>
      <c r="K40" s="371"/>
      <c r="L40" s="1318"/>
      <c r="M40" s="371"/>
      <c r="N40" s="1318"/>
      <c r="O40" s="1223"/>
    </row>
    <row r="41" spans="1:15" customHeight="1" ht="11.45" s="941" customFormat="1">
      <c r="A41" s="1306">
        <v>30</v>
      </c>
      <c r="B41" s="512" t="s">
        <v>67</v>
      </c>
      <c r="C41" s="1312">
        <f>F41/D41</f>
        <v>90</v>
      </c>
      <c r="D41" s="520">
        <v>20</v>
      </c>
      <c r="E41" s="156" t="s">
        <v>28</v>
      </c>
      <c r="F41" s="519">
        <v>1800</v>
      </c>
      <c r="G41" s="1315">
        <f>H41/C41</f>
        <v>10</v>
      </c>
      <c r="H41" s="952">
        <v>900</v>
      </c>
      <c r="I41" s="1316">
        <f>J41/C41</f>
        <v>10</v>
      </c>
      <c r="J41" s="952">
        <v>900</v>
      </c>
      <c r="K41" s="371"/>
      <c r="L41" s="1318"/>
      <c r="M41" s="371"/>
      <c r="N41" s="1318"/>
      <c r="O41" s="1223"/>
    </row>
    <row r="42" spans="1:15" customHeight="1" ht="11.25" s="941" customFormat="1">
      <c r="A42" s="1311">
        <v>31</v>
      </c>
      <c r="B42" s="512" t="s">
        <v>68</v>
      </c>
      <c r="C42" s="1312">
        <f>F42/D42</f>
        <v>145</v>
      </c>
      <c r="D42" s="520">
        <v>20</v>
      </c>
      <c r="E42" s="1295" t="s">
        <v>69</v>
      </c>
      <c r="F42" s="519">
        <v>2900</v>
      </c>
      <c r="G42" s="1315">
        <f>H42/C42</f>
        <v>10</v>
      </c>
      <c r="H42" s="952">
        <v>1450</v>
      </c>
      <c r="I42" s="1316">
        <f>J42/C42</f>
        <v>10</v>
      </c>
      <c r="J42" s="952">
        <v>1450</v>
      </c>
      <c r="K42" s="371"/>
      <c r="L42" s="1318"/>
      <c r="M42" s="371"/>
      <c r="N42" s="1318"/>
      <c r="O42" s="1223"/>
    </row>
    <row r="43" spans="1:15" customHeight="1" ht="11.25" s="941" customFormat="1">
      <c r="A43" s="1311">
        <v>32</v>
      </c>
      <c r="B43" s="512" t="s">
        <v>70</v>
      </c>
      <c r="C43" s="1312">
        <f>F43/D43</f>
        <v>130</v>
      </c>
      <c r="D43" s="520">
        <v>50</v>
      </c>
      <c r="E43" s="1295" t="s">
        <v>35</v>
      </c>
      <c r="F43" s="519">
        <v>6500</v>
      </c>
      <c r="G43" s="1315">
        <f>H43/C43</f>
        <v>30</v>
      </c>
      <c r="H43" s="952">
        <v>3900</v>
      </c>
      <c r="I43" s="1316">
        <f>J43/C43</f>
        <v>20</v>
      </c>
      <c r="J43" s="952">
        <v>2600</v>
      </c>
      <c r="K43" s="371"/>
      <c r="L43" s="1318"/>
      <c r="M43" s="371"/>
      <c r="N43" s="1318"/>
      <c r="O43" s="1223"/>
    </row>
    <row r="44" spans="1:15" customHeight="1" ht="11.25" s="941" customFormat="1">
      <c r="A44" s="1306">
        <v>33</v>
      </c>
      <c r="B44" s="512" t="s">
        <v>71</v>
      </c>
      <c r="C44" s="1312">
        <f>F44/D44</f>
        <v>190</v>
      </c>
      <c r="D44" s="520">
        <v>3</v>
      </c>
      <c r="E44" s="1295" t="s">
        <v>33</v>
      </c>
      <c r="F44" s="519">
        <v>570</v>
      </c>
      <c r="G44" s="1315">
        <f>H44/C44</f>
        <v>3</v>
      </c>
      <c r="H44" s="952">
        <v>570</v>
      </c>
      <c r="I44" s="1316"/>
      <c r="J44" s="952"/>
      <c r="K44" s="371"/>
      <c r="L44" s="1318"/>
      <c r="M44" s="371"/>
      <c r="N44" s="1318"/>
      <c r="O44" s="1223"/>
    </row>
    <row r="45" spans="1:15" customHeight="1" ht="11.25" s="941" customFormat="1">
      <c r="A45" s="1306">
        <v>34</v>
      </c>
      <c r="B45" s="512" t="s">
        <v>72</v>
      </c>
      <c r="C45" s="1312">
        <f>F45/D45</f>
        <v>60</v>
      </c>
      <c r="D45" s="520">
        <v>100</v>
      </c>
      <c r="E45" s="156" t="s">
        <v>73</v>
      </c>
      <c r="F45" s="519">
        <v>6000</v>
      </c>
      <c r="G45" s="1315">
        <f>H45/C45</f>
        <v>50</v>
      </c>
      <c r="H45" s="952">
        <v>3000</v>
      </c>
      <c r="I45" s="1316">
        <f>J45/C45</f>
        <v>50</v>
      </c>
      <c r="J45" s="952">
        <v>3000</v>
      </c>
      <c r="K45" s="371"/>
      <c r="L45" s="1318"/>
      <c r="M45" s="371"/>
      <c r="N45" s="1318"/>
      <c r="O45" s="1223"/>
    </row>
    <row r="46" spans="1:15" customHeight="1" ht="11.25" s="941" customFormat="1">
      <c r="A46" s="1311">
        <v>35</v>
      </c>
      <c r="B46" s="512" t="s">
        <v>74</v>
      </c>
      <c r="C46" s="1312">
        <f>F46/D46</f>
        <v>84</v>
      </c>
      <c r="D46" s="520">
        <v>10</v>
      </c>
      <c r="E46" s="156" t="s">
        <v>61</v>
      </c>
      <c r="F46" s="519">
        <v>840</v>
      </c>
      <c r="G46" s="1315">
        <f>H46/C46</f>
        <v>5</v>
      </c>
      <c r="H46" s="952">
        <v>420</v>
      </c>
      <c r="I46" s="1316">
        <f>J46/C46</f>
        <v>5</v>
      </c>
      <c r="J46" s="952">
        <v>420</v>
      </c>
      <c r="K46" s="371"/>
      <c r="L46" s="1318"/>
      <c r="M46" s="371"/>
      <c r="N46" s="1318"/>
      <c r="O46" s="1223"/>
    </row>
    <row r="47" spans="1:15" customHeight="1" ht="11.25" s="941" customFormat="1">
      <c r="A47" s="1306">
        <v>36</v>
      </c>
      <c r="B47" s="512" t="s">
        <v>75</v>
      </c>
      <c r="C47" s="1312">
        <f>F47/D47</f>
        <v>120</v>
      </c>
      <c r="D47" s="520">
        <v>25</v>
      </c>
      <c r="E47" s="156" t="s">
        <v>76</v>
      </c>
      <c r="F47" s="519">
        <v>3000</v>
      </c>
      <c r="G47" s="1315">
        <f>H47/C47</f>
        <v>20</v>
      </c>
      <c r="H47" s="952">
        <v>2400</v>
      </c>
      <c r="I47" s="1316">
        <f>J47/C47</f>
        <v>5</v>
      </c>
      <c r="J47" s="952">
        <v>600</v>
      </c>
      <c r="K47" s="371"/>
      <c r="L47" s="1318"/>
      <c r="M47" s="371"/>
      <c r="N47" s="1318"/>
      <c r="O47" s="1223"/>
    </row>
    <row r="48" spans="1:15" customHeight="1" ht="11.25" s="941" customFormat="1">
      <c r="A48" s="1311">
        <v>37</v>
      </c>
      <c r="B48" s="512" t="s">
        <v>77</v>
      </c>
      <c r="C48" s="1312">
        <f>F48/D48</f>
        <v>180</v>
      </c>
      <c r="D48" s="520">
        <v>20</v>
      </c>
      <c r="E48" s="156" t="s">
        <v>73</v>
      </c>
      <c r="F48" s="519">
        <v>3600</v>
      </c>
      <c r="G48" s="1315">
        <f>H48/C48</f>
        <v>10</v>
      </c>
      <c r="H48" s="952">
        <v>1800</v>
      </c>
      <c r="I48" s="1316">
        <f>J48/C48</f>
        <v>10</v>
      </c>
      <c r="J48" s="952">
        <v>1800</v>
      </c>
      <c r="K48" s="371"/>
      <c r="L48" s="1318"/>
      <c r="M48" s="371"/>
      <c r="N48" s="1318"/>
      <c r="O48" s="1223"/>
    </row>
    <row r="49" spans="1:15" customHeight="1" ht="11.25" s="941" customFormat="1">
      <c r="A49" s="1311">
        <v>38</v>
      </c>
      <c r="B49" s="512" t="s">
        <v>78</v>
      </c>
      <c r="C49" s="1312">
        <f>F49/D49</f>
        <v>130</v>
      </c>
      <c r="D49" s="520">
        <v>4</v>
      </c>
      <c r="E49" s="1295" t="s">
        <v>79</v>
      </c>
      <c r="F49" s="519">
        <v>520</v>
      </c>
      <c r="G49" s="1315"/>
      <c r="H49" s="952" t="s">
        <v>80</v>
      </c>
      <c r="I49" s="1316"/>
      <c r="J49" s="952" t="s">
        <v>80</v>
      </c>
      <c r="K49" s="371"/>
      <c r="L49" s="1318"/>
      <c r="M49" s="371"/>
      <c r="N49" s="1318"/>
      <c r="O49" s="1223"/>
    </row>
    <row r="50" spans="1:15" customHeight="1" ht="22.5" s="941" customFormat="1">
      <c r="A50" s="1306">
        <v>39</v>
      </c>
      <c r="B50" s="512" t="s">
        <v>81</v>
      </c>
      <c r="C50" s="1312">
        <f>F50/D50</f>
        <v>180</v>
      </c>
      <c r="D50" s="520">
        <v>15</v>
      </c>
      <c r="E50" s="1295" t="s">
        <v>37</v>
      </c>
      <c r="F50" s="519">
        <v>2700</v>
      </c>
      <c r="G50" s="1315">
        <f>H50/C50</f>
        <v>10</v>
      </c>
      <c r="H50" s="952">
        <v>1800</v>
      </c>
      <c r="I50" s="1316">
        <f>J50/C50</f>
        <v>4</v>
      </c>
      <c r="J50" s="952">
        <v>720</v>
      </c>
      <c r="K50" s="371"/>
      <c r="L50" s="1318"/>
      <c r="M50" s="371"/>
      <c r="N50" s="1318"/>
      <c r="O50" s="1223"/>
    </row>
    <row r="51" spans="1:15">
      <c r="A51" s="962" t="s">
        <v>82</v>
      </c>
      <c r="B51" s="1228"/>
      <c r="C51" s="967">
        <f>SUM(C12:C50)</f>
        <v>13671</v>
      </c>
      <c r="D51" s="1229">
        <f>SUM(D12:D50)</f>
        <v>940</v>
      </c>
      <c r="E51" s="1230"/>
      <c r="F51" s="967">
        <f>SUM(F12:F50)</f>
        <v>196708</v>
      </c>
      <c r="G51" s="1319">
        <f>SUM(G12:G50)</f>
        <v>519.30083942545</v>
      </c>
      <c r="H51" s="969">
        <f>SUM(H12:H50)</f>
        <v>90658</v>
      </c>
      <c r="I51" s="1319">
        <f>SUM(I12:I50)</f>
        <v>246.663476874</v>
      </c>
      <c r="J51" s="969">
        <f>SUM(J12:J50)</f>
        <v>48660</v>
      </c>
      <c r="K51" s="1309">
        <f>SUM(K12:K28)</f>
        <v>135.99421639592</v>
      </c>
      <c r="L51" s="969">
        <f>SUM(L12:L50)</f>
        <v>35890</v>
      </c>
      <c r="M51" s="1309">
        <f>SUM(M12:M14)</f>
        <v>50.118022328549</v>
      </c>
      <c r="N51" s="969">
        <f>SUM(N12:N50)</f>
        <v>23000</v>
      </c>
      <c r="O51" s="1223"/>
    </row>
    <row r="52" spans="1:15">
      <c r="A52" s="182"/>
      <c r="B52" s="181"/>
      <c r="C52" s="181"/>
    </row>
    <row r="53" spans="1:15">
      <c r="A53" s="182" t="s">
        <v>0</v>
      </c>
      <c r="B53" s="181"/>
      <c r="C53" s="181"/>
    </row>
    <row r="54" spans="1:15">
      <c r="F54" s="1310" t="s">
        <v>1</v>
      </c>
      <c r="G54" s="1310"/>
      <c r="H54" s="1310"/>
      <c r="I54" s="1310"/>
    </row>
    <row r="55" spans="1:15">
      <c r="F55" s="939" t="s">
        <v>2</v>
      </c>
      <c r="G55" s="939"/>
      <c r="H55" s="939"/>
      <c r="I55" s="939"/>
    </row>
    <row r="57" spans="1:15" customHeight="1" ht="11.25" s="941" customFormat="1">
      <c r="A57" s="310" t="s">
        <v>3</v>
      </c>
      <c r="B57" s="310"/>
      <c r="C57" s="310"/>
      <c r="D57" s="310"/>
      <c r="E57" s="940"/>
      <c r="F57" s="940"/>
      <c r="G57" s="940"/>
      <c r="H57" s="940"/>
      <c r="I57" s="940"/>
      <c r="J57" s="940"/>
      <c r="K57" s="940"/>
      <c r="L57" s="940"/>
      <c r="M57" s="940"/>
      <c r="N57" s="940"/>
    </row>
    <row r="58" spans="1:15" customHeight="1" ht="11.25" s="941" customFormat="1">
      <c r="A58" s="41" t="s">
        <v>4</v>
      </c>
      <c r="B58" s="41"/>
      <c r="C58" s="41"/>
      <c r="D58" s="41"/>
      <c r="E58" s="41"/>
      <c r="F58" s="42" t="s">
        <v>5</v>
      </c>
      <c r="G58" s="42"/>
      <c r="H58" s="42"/>
      <c r="I58" s="42"/>
      <c r="J58" s="42"/>
      <c r="K58" s="43" t="s">
        <v>83</v>
      </c>
      <c r="L58" s="43"/>
      <c r="M58" s="43"/>
      <c r="N58" s="43"/>
    </row>
    <row r="59" spans="1:15" customHeight="1" ht="12.75" s="941" customFormat="1">
      <c r="A59" s="942" t="s">
        <v>7</v>
      </c>
      <c r="B59" s="942"/>
      <c r="C59" s="942"/>
      <c r="D59" s="942"/>
      <c r="E59" s="942"/>
      <c r="F59" s="45" t="s">
        <v>8</v>
      </c>
      <c r="G59" s="42" t="s">
        <v>9</v>
      </c>
      <c r="H59" s="42"/>
      <c r="I59" s="42" t="s">
        <v>10</v>
      </c>
      <c r="J59" s="42"/>
      <c r="K59" s="46" t="s">
        <v>11</v>
      </c>
      <c r="L59" s="46"/>
      <c r="M59" s="46"/>
      <c r="N59" s="46"/>
    </row>
    <row r="60" spans="1:15" customHeight="1" ht="11.25" s="941" customFormat="1">
      <c r="A60" s="47" t="s">
        <v>12</v>
      </c>
      <c r="B60" s="47" t="s">
        <v>13</v>
      </c>
      <c r="C60" s="47" t="s">
        <v>14</v>
      </c>
      <c r="D60" s="48" t="s">
        <v>15</v>
      </c>
      <c r="E60" s="49"/>
      <c r="F60" s="47" t="s">
        <v>16</v>
      </c>
      <c r="G60" s="42" t="s">
        <v>17</v>
      </c>
      <c r="H60" s="42"/>
      <c r="I60" s="42"/>
      <c r="J60" s="42"/>
      <c r="K60" s="42"/>
      <c r="L60" s="42"/>
      <c r="M60" s="42"/>
      <c r="N60" s="42"/>
    </row>
    <row r="61" spans="1:15" customHeight="1" ht="11.25" s="941" customFormat="1">
      <c r="A61" s="47"/>
      <c r="B61" s="47"/>
      <c r="C61" s="47"/>
      <c r="D61" s="50"/>
      <c r="E61" s="51"/>
      <c r="F61" s="47"/>
      <c r="G61" s="943" t="s">
        <v>18</v>
      </c>
      <c r="H61" s="943"/>
      <c r="I61" s="944" t="s">
        <v>19</v>
      </c>
      <c r="J61" s="944"/>
      <c r="K61" s="945" t="s">
        <v>20</v>
      </c>
      <c r="L61" s="945"/>
      <c r="M61" s="687" t="s">
        <v>21</v>
      </c>
      <c r="N61" s="687"/>
    </row>
    <row r="62" spans="1:15" customHeight="1" ht="11.25" s="941" customFormat="1">
      <c r="A62" s="47"/>
      <c r="B62" s="187"/>
      <c r="C62" s="47"/>
      <c r="D62" s="220" t="s">
        <v>22</v>
      </c>
      <c r="E62" s="57" t="s">
        <v>13</v>
      </c>
      <c r="F62" s="187"/>
      <c r="G62" s="45" t="s">
        <v>23</v>
      </c>
      <c r="H62" s="220" t="s">
        <v>24</v>
      </c>
      <c r="I62" s="57" t="s">
        <v>23</v>
      </c>
      <c r="J62" s="220" t="s">
        <v>24</v>
      </c>
      <c r="K62" s="57" t="s">
        <v>23</v>
      </c>
      <c r="L62" s="57" t="s">
        <v>24</v>
      </c>
      <c r="M62" s="57" t="s">
        <v>23</v>
      </c>
      <c r="N62" s="57" t="s">
        <v>24</v>
      </c>
    </row>
    <row r="63" spans="1:15" customHeight="1" ht="11.25" s="941" customFormat="1">
      <c r="A63" s="1306">
        <v>40</v>
      </c>
      <c r="B63" s="512" t="s">
        <v>84</v>
      </c>
      <c r="C63" s="1312">
        <f>F63/D63</f>
        <v>30</v>
      </c>
      <c r="D63" s="520">
        <v>20</v>
      </c>
      <c r="E63" s="1295" t="s">
        <v>85</v>
      </c>
      <c r="F63" s="519">
        <v>600</v>
      </c>
      <c r="G63" s="371">
        <f>H63/C63</f>
        <v>10</v>
      </c>
      <c r="H63" s="952">
        <v>300</v>
      </c>
      <c r="I63" s="371">
        <f>J63/C63</f>
        <v>10</v>
      </c>
      <c r="J63" s="952">
        <v>300</v>
      </c>
      <c r="K63" s="371"/>
      <c r="L63" s="1318"/>
      <c r="M63" s="371"/>
      <c r="N63" s="1318"/>
      <c r="O63" s="1223"/>
    </row>
    <row r="64" spans="1:15" customHeight="1" ht="11.25" s="941" customFormat="1">
      <c r="A64" s="1311">
        <v>41</v>
      </c>
      <c r="B64" s="512" t="s">
        <v>86</v>
      </c>
      <c r="C64" s="1312">
        <f>F64/D64</f>
        <v>30</v>
      </c>
      <c r="D64" s="520">
        <v>500</v>
      </c>
      <c r="E64" s="1295" t="s">
        <v>46</v>
      </c>
      <c r="F64" s="519">
        <v>15000</v>
      </c>
      <c r="G64" s="371">
        <f>H64/C64</f>
        <v>250</v>
      </c>
      <c r="H64" s="952">
        <v>7500</v>
      </c>
      <c r="I64" s="371">
        <f>J64/C64</f>
        <v>150</v>
      </c>
      <c r="J64" s="952">
        <v>4500</v>
      </c>
      <c r="K64" s="371">
        <f>L64/C64</f>
        <v>100</v>
      </c>
      <c r="L64" s="952">
        <v>3000</v>
      </c>
      <c r="M64" s="371"/>
      <c r="N64" s="1318"/>
      <c r="O64" s="1223"/>
    </row>
    <row r="65" spans="1:15" customHeight="1" ht="11.45" s="941" customFormat="1">
      <c r="A65" s="1311">
        <v>42</v>
      </c>
      <c r="B65" s="512" t="s">
        <v>87</v>
      </c>
      <c r="C65" s="1312">
        <f>F65/D65</f>
        <v>120</v>
      </c>
      <c r="D65" s="520">
        <v>10</v>
      </c>
      <c r="E65" s="1295" t="s">
        <v>88</v>
      </c>
      <c r="F65" s="519">
        <v>1200</v>
      </c>
      <c r="G65" s="371">
        <f>H65/C65</f>
        <v>5</v>
      </c>
      <c r="H65" s="952">
        <v>600</v>
      </c>
      <c r="I65" s="371">
        <f>J65/C65</f>
        <v>5</v>
      </c>
      <c r="J65" s="952">
        <v>600</v>
      </c>
      <c r="K65" s="371"/>
      <c r="L65" s="1318"/>
      <c r="M65" s="371"/>
      <c r="N65" s="1318"/>
      <c r="O65" s="1223"/>
    </row>
    <row r="66" spans="1:15" customHeight="1" ht="11.45" s="941" customFormat="1">
      <c r="A66" s="1306">
        <v>43</v>
      </c>
      <c r="B66" s="512" t="s">
        <v>89</v>
      </c>
      <c r="C66" s="1312">
        <f>F66/D66</f>
        <v>450</v>
      </c>
      <c r="D66" s="520">
        <v>10</v>
      </c>
      <c r="E66" s="1295" t="s">
        <v>35</v>
      </c>
      <c r="F66" s="519">
        <v>4500</v>
      </c>
      <c r="G66" s="371">
        <f>H66/C66</f>
        <v>5</v>
      </c>
      <c r="H66" s="952">
        <v>2250</v>
      </c>
      <c r="I66" s="371">
        <f>J66/C66</f>
        <v>5</v>
      </c>
      <c r="J66" s="952">
        <v>2250</v>
      </c>
      <c r="K66" s="371"/>
      <c r="L66" s="1318"/>
      <c r="M66" s="371"/>
      <c r="N66" s="1318"/>
      <c r="O66" s="1223"/>
    </row>
    <row r="67" spans="1:15" customHeight="1" ht="11.45" s="941" customFormat="1">
      <c r="A67" s="1306">
        <v>44</v>
      </c>
      <c r="B67" s="512" t="s">
        <v>90</v>
      </c>
      <c r="C67" s="1312">
        <f>F67/D67</f>
        <v>18</v>
      </c>
      <c r="D67" s="520">
        <v>120</v>
      </c>
      <c r="E67" s="1295" t="s">
        <v>46</v>
      </c>
      <c r="F67" s="519">
        <v>2160</v>
      </c>
      <c r="G67" s="371">
        <f>H67/C67</f>
        <v>60</v>
      </c>
      <c r="H67" s="952">
        <v>1080</v>
      </c>
      <c r="I67" s="371">
        <f>J67/C67</f>
        <v>60</v>
      </c>
      <c r="J67" s="952">
        <v>1080</v>
      </c>
      <c r="K67" s="371"/>
      <c r="L67" s="1318"/>
      <c r="M67" s="371"/>
      <c r="N67" s="1318"/>
      <c r="O67" s="1223"/>
    </row>
    <row r="68" spans="1:15" customHeight="1" ht="11.45" s="941" customFormat="1">
      <c r="A68" s="1311">
        <v>45</v>
      </c>
      <c r="B68" s="512" t="s">
        <v>91</v>
      </c>
      <c r="C68" s="1312">
        <f>F68/D68</f>
        <v>2400</v>
      </c>
      <c r="D68" s="520">
        <v>5</v>
      </c>
      <c r="E68" s="1295" t="s">
        <v>92</v>
      </c>
      <c r="F68" s="519">
        <v>12000</v>
      </c>
      <c r="G68" s="371">
        <f>H68/C68</f>
        <v>2.5</v>
      </c>
      <c r="H68" s="952">
        <v>6000</v>
      </c>
      <c r="I68" s="371">
        <f>J68/C68</f>
        <v>2.5</v>
      </c>
      <c r="J68" s="952">
        <v>6000</v>
      </c>
      <c r="K68" s="371"/>
      <c r="L68" s="1318"/>
      <c r="M68" s="371"/>
      <c r="N68" s="1318"/>
      <c r="O68" s="1223"/>
    </row>
    <row r="69" spans="1:15" customHeight="1" ht="11.45" s="941" customFormat="1">
      <c r="A69" s="1306">
        <v>46</v>
      </c>
      <c r="B69" s="512" t="s">
        <v>93</v>
      </c>
      <c r="C69" s="1312">
        <f>F69/D69</f>
        <v>150</v>
      </c>
      <c r="D69" s="520">
        <v>30</v>
      </c>
      <c r="E69" s="1295" t="s">
        <v>46</v>
      </c>
      <c r="F69" s="519">
        <v>4500</v>
      </c>
      <c r="G69" s="371">
        <f>H69/C69</f>
        <v>15</v>
      </c>
      <c r="H69" s="952">
        <v>2250</v>
      </c>
      <c r="I69" s="371">
        <f>J69/C69</f>
        <v>15</v>
      </c>
      <c r="J69" s="952">
        <v>2250</v>
      </c>
      <c r="K69" s="371"/>
      <c r="L69" s="1318"/>
      <c r="M69" s="371"/>
      <c r="N69" s="1318"/>
      <c r="O69" s="1223"/>
    </row>
    <row r="70" spans="1:15" customHeight="1" ht="11.45" s="941" customFormat="1">
      <c r="A70" s="1311">
        <v>47</v>
      </c>
      <c r="B70" s="512" t="s">
        <v>94</v>
      </c>
      <c r="C70" s="1312">
        <f>F70/D70</f>
        <v>500</v>
      </c>
      <c r="D70" s="520">
        <v>5</v>
      </c>
      <c r="E70" s="1295" t="s">
        <v>46</v>
      </c>
      <c r="F70" s="519">
        <v>2500</v>
      </c>
      <c r="G70" s="371">
        <f>H70/C70</f>
        <v>2.5</v>
      </c>
      <c r="H70" s="952">
        <v>1250</v>
      </c>
      <c r="I70" s="371">
        <f>J70/C70</f>
        <v>2.5</v>
      </c>
      <c r="J70" s="952">
        <v>1250</v>
      </c>
      <c r="K70" s="371"/>
      <c r="L70" s="1318"/>
      <c r="M70" s="371"/>
      <c r="N70" s="1318"/>
      <c r="O70" s="1223"/>
    </row>
    <row r="71" spans="1:15" customHeight="1" ht="11.45" s="941" customFormat="1">
      <c r="A71" s="1311">
        <v>48</v>
      </c>
      <c r="B71" s="512" t="s">
        <v>95</v>
      </c>
      <c r="C71" s="1312">
        <f>F71/D71</f>
        <v>50</v>
      </c>
      <c r="D71" s="520">
        <v>30</v>
      </c>
      <c r="E71" s="1295" t="s">
        <v>35</v>
      </c>
      <c r="F71" s="519">
        <v>1500</v>
      </c>
      <c r="G71" s="371">
        <f>H71/C71</f>
        <v>15</v>
      </c>
      <c r="H71" s="952">
        <v>750</v>
      </c>
      <c r="I71" s="371">
        <f>J71/C71</f>
        <v>15</v>
      </c>
      <c r="J71" s="952">
        <v>750</v>
      </c>
      <c r="K71" s="371"/>
      <c r="L71" s="1318"/>
      <c r="M71" s="371"/>
      <c r="N71" s="1318"/>
      <c r="O71" s="1223"/>
    </row>
    <row r="72" spans="1:15" customHeight="1" ht="11.45" s="941" customFormat="1">
      <c r="A72" s="1306">
        <v>49</v>
      </c>
      <c r="B72" s="512" t="s">
        <v>96</v>
      </c>
      <c r="C72" s="1312">
        <f>F72/D72</f>
        <v>300</v>
      </c>
      <c r="D72" s="520">
        <v>7</v>
      </c>
      <c r="E72" s="1295" t="s">
        <v>46</v>
      </c>
      <c r="F72" s="519">
        <v>2100</v>
      </c>
      <c r="G72" s="371">
        <f>H72/C72</f>
        <v>3.5</v>
      </c>
      <c r="H72" s="952">
        <v>1050</v>
      </c>
      <c r="I72" s="371">
        <f>J72/C72</f>
        <v>3.5</v>
      </c>
      <c r="J72" s="952">
        <v>1050</v>
      </c>
      <c r="K72" s="371"/>
      <c r="L72" s="1318"/>
      <c r="M72" s="371"/>
      <c r="N72" s="1318"/>
      <c r="O72" s="1223"/>
    </row>
    <row r="73" spans="1:15" customHeight="1" ht="11.45" s="941" customFormat="1">
      <c r="A73" s="1311">
        <v>50</v>
      </c>
      <c r="B73" s="512" t="s">
        <v>97</v>
      </c>
      <c r="C73" s="1312">
        <f>F73/D73</f>
        <v>95</v>
      </c>
      <c r="D73" s="520">
        <v>50</v>
      </c>
      <c r="E73" s="1295" t="s">
        <v>46</v>
      </c>
      <c r="F73" s="519">
        <v>4750</v>
      </c>
      <c r="G73" s="371">
        <f>H73/C73</f>
        <v>50</v>
      </c>
      <c r="H73" s="952">
        <v>4750</v>
      </c>
      <c r="I73" s="371"/>
      <c r="J73" s="1318"/>
      <c r="K73" s="371"/>
      <c r="L73" s="1318"/>
      <c r="M73" s="371"/>
      <c r="N73" s="1318"/>
      <c r="O73" s="1223"/>
    </row>
    <row r="74" spans="1:15" customHeight="1" ht="11.45" s="941" customFormat="1">
      <c r="A74" s="1311">
        <v>51</v>
      </c>
      <c r="B74" s="512" t="s">
        <v>98</v>
      </c>
      <c r="C74" s="1312">
        <f>F74/D74</f>
        <v>250</v>
      </c>
      <c r="D74" s="520">
        <v>30</v>
      </c>
      <c r="E74" s="1295" t="s">
        <v>46</v>
      </c>
      <c r="F74" s="519">
        <v>7500</v>
      </c>
      <c r="G74" s="371">
        <f>H74/C74</f>
        <v>30</v>
      </c>
      <c r="H74" s="952">
        <v>7500</v>
      </c>
      <c r="I74" s="371"/>
      <c r="J74" s="957"/>
      <c r="K74" s="371"/>
      <c r="L74" s="957"/>
      <c r="M74" s="156"/>
      <c r="N74" s="957"/>
      <c r="O74" s="1223"/>
    </row>
    <row r="75" spans="1:15" customHeight="1" ht="11.45" s="941" customFormat="1">
      <c r="A75" s="1306">
        <v>52</v>
      </c>
      <c r="B75" s="512" t="s">
        <v>99</v>
      </c>
      <c r="C75" s="1312">
        <f>F75/D75</f>
        <v>300</v>
      </c>
      <c r="D75" s="520">
        <v>20</v>
      </c>
      <c r="E75" s="1295" t="s">
        <v>46</v>
      </c>
      <c r="F75" s="519">
        <v>6000</v>
      </c>
      <c r="G75" s="371">
        <f>H75/C75</f>
        <v>20</v>
      </c>
      <c r="H75" s="952">
        <v>6000</v>
      </c>
      <c r="I75" s="371"/>
      <c r="J75" s="957"/>
      <c r="K75" s="371"/>
      <c r="L75" s="957"/>
      <c r="M75" s="156"/>
      <c r="N75" s="957"/>
      <c r="O75" s="1223"/>
    </row>
    <row r="76" spans="1:15" customHeight="1" ht="11.45" s="941" customFormat="1">
      <c r="A76" s="1306">
        <v>53</v>
      </c>
      <c r="B76" s="512" t="s">
        <v>100</v>
      </c>
      <c r="C76" s="1312">
        <f>F76/D76</f>
        <v>700</v>
      </c>
      <c r="D76" s="520">
        <v>10</v>
      </c>
      <c r="E76" s="1295" t="s">
        <v>101</v>
      </c>
      <c r="F76" s="519">
        <v>7000</v>
      </c>
      <c r="G76" s="371">
        <f>H76/C76</f>
        <v>10</v>
      </c>
      <c r="H76" s="952">
        <v>7000</v>
      </c>
      <c r="I76" s="371"/>
      <c r="J76" s="957"/>
      <c r="K76" s="371"/>
      <c r="L76" s="957"/>
      <c r="M76" s="156"/>
      <c r="N76" s="957"/>
      <c r="O76" s="1223"/>
    </row>
    <row r="77" spans="1:15" customHeight="1" ht="11.45" s="941" customFormat="1">
      <c r="A77" s="1311">
        <v>54</v>
      </c>
      <c r="B77" s="512" t="s">
        <v>102</v>
      </c>
      <c r="C77" s="1312">
        <f>F77/D77</f>
        <v>600</v>
      </c>
      <c r="D77" s="520">
        <v>10</v>
      </c>
      <c r="E77" s="1295" t="s">
        <v>35</v>
      </c>
      <c r="F77" s="519">
        <v>6000</v>
      </c>
      <c r="G77" s="371">
        <f>H77/C77</f>
        <v>5</v>
      </c>
      <c r="H77" s="952">
        <v>3000</v>
      </c>
      <c r="I77" s="371">
        <f>J77/C77</f>
        <v>5</v>
      </c>
      <c r="J77" s="952">
        <v>3000</v>
      </c>
      <c r="K77" s="371"/>
      <c r="L77" s="957"/>
      <c r="M77" s="156"/>
      <c r="N77" s="957"/>
      <c r="O77" s="1223"/>
    </row>
    <row r="78" spans="1:15" customHeight="1" ht="11.45" s="941" customFormat="1">
      <c r="A78" s="1306">
        <v>55</v>
      </c>
      <c r="B78" s="512" t="s">
        <v>103</v>
      </c>
      <c r="C78" s="1312">
        <f>F78/D78</f>
        <v>600</v>
      </c>
      <c r="D78" s="520">
        <v>5</v>
      </c>
      <c r="E78" s="1295" t="s">
        <v>35</v>
      </c>
      <c r="F78" s="519">
        <v>3000</v>
      </c>
      <c r="G78" s="371">
        <f>H78/C78</f>
        <v>2.5</v>
      </c>
      <c r="H78" s="952">
        <v>1500</v>
      </c>
      <c r="I78" s="371">
        <f>J78/C78</f>
        <v>2.5</v>
      </c>
      <c r="J78" s="952">
        <v>1500</v>
      </c>
      <c r="K78" s="371"/>
      <c r="L78" s="957"/>
      <c r="M78" s="156"/>
      <c r="N78" s="957"/>
      <c r="O78" s="1223"/>
    </row>
    <row r="79" spans="1:15" customHeight="1" ht="11.45" s="941" customFormat="1">
      <c r="A79" s="1306">
        <v>56</v>
      </c>
      <c r="B79" s="512" t="s">
        <v>104</v>
      </c>
      <c r="C79" s="1312">
        <f>F79/D79</f>
        <v>600</v>
      </c>
      <c r="D79" s="520">
        <v>5</v>
      </c>
      <c r="E79" s="1295" t="s">
        <v>46</v>
      </c>
      <c r="F79" s="519">
        <v>3000</v>
      </c>
      <c r="G79" s="371">
        <f>H79/C79</f>
        <v>2.5</v>
      </c>
      <c r="H79" s="952">
        <v>1500</v>
      </c>
      <c r="I79" s="371">
        <f>J79/C79</f>
        <v>2.5</v>
      </c>
      <c r="J79" s="952">
        <v>1500</v>
      </c>
      <c r="K79" s="371"/>
      <c r="L79" s="957"/>
      <c r="M79" s="156"/>
      <c r="N79" s="957"/>
      <c r="O79" s="1223"/>
    </row>
    <row r="80" spans="1:15" customHeight="1" ht="11.45" s="941" customFormat="1">
      <c r="A80" s="1311">
        <v>57</v>
      </c>
      <c r="B80" s="512" t="s">
        <v>105</v>
      </c>
      <c r="C80" s="1312">
        <f>F80/D80</f>
        <v>600</v>
      </c>
      <c r="D80" s="520">
        <v>5</v>
      </c>
      <c r="E80" s="1295" t="s">
        <v>46</v>
      </c>
      <c r="F80" s="519">
        <v>3000</v>
      </c>
      <c r="G80" s="371">
        <f>H80/C80</f>
        <v>2.5</v>
      </c>
      <c r="H80" s="952">
        <v>1500</v>
      </c>
      <c r="I80" s="371">
        <f>J80/C80</f>
        <v>2.5</v>
      </c>
      <c r="J80" s="952">
        <v>1500</v>
      </c>
      <c r="K80" s="371"/>
      <c r="L80" s="957"/>
      <c r="M80" s="156"/>
      <c r="N80" s="957"/>
      <c r="O80" s="1223"/>
    </row>
    <row r="81" spans="1:15" customHeight="1" ht="11.45" s="941" customFormat="1">
      <c r="A81" s="1306">
        <v>58</v>
      </c>
      <c r="B81" s="512" t="s">
        <v>106</v>
      </c>
      <c r="C81" s="1312">
        <f>F81/D81</f>
        <v>600</v>
      </c>
      <c r="D81" s="520">
        <v>10</v>
      </c>
      <c r="E81" s="1295" t="s">
        <v>35</v>
      </c>
      <c r="F81" s="519">
        <v>6000</v>
      </c>
      <c r="G81" s="371">
        <f>H81/C81</f>
        <v>5</v>
      </c>
      <c r="H81" s="952">
        <v>3000</v>
      </c>
      <c r="I81" s="371">
        <f>J81/C81</f>
        <v>5</v>
      </c>
      <c r="J81" s="952">
        <v>3000</v>
      </c>
      <c r="K81" s="371"/>
      <c r="L81" s="957"/>
      <c r="M81" s="156"/>
      <c r="N81" s="957"/>
      <c r="O81" s="1223"/>
    </row>
    <row r="82" spans="1:15" customHeight="1" ht="11.45" s="941" customFormat="1">
      <c r="A82" s="1306">
        <v>59</v>
      </c>
      <c r="B82" s="512" t="s">
        <v>107</v>
      </c>
      <c r="C82" s="1312">
        <f>F82/D82</f>
        <v>600</v>
      </c>
      <c r="D82" s="520">
        <v>5</v>
      </c>
      <c r="E82" s="1295" t="s">
        <v>35</v>
      </c>
      <c r="F82" s="519">
        <v>3000</v>
      </c>
      <c r="G82" s="371">
        <f>H82/C82</f>
        <v>2.5</v>
      </c>
      <c r="H82" s="952">
        <v>1500</v>
      </c>
      <c r="I82" s="371">
        <f>J82/C82</f>
        <v>2.5</v>
      </c>
      <c r="J82" s="952">
        <v>1500</v>
      </c>
      <c r="K82" s="371"/>
      <c r="L82" s="957"/>
      <c r="M82" s="156"/>
      <c r="N82" s="957"/>
      <c r="O82" s="1223"/>
    </row>
    <row r="83" spans="1:15" customHeight="1" ht="11.45" s="941" customFormat="1">
      <c r="A83" s="1311">
        <v>60</v>
      </c>
      <c r="B83" s="512" t="s">
        <v>108</v>
      </c>
      <c r="C83" s="1312">
        <f>F83/D83</f>
        <v>600</v>
      </c>
      <c r="D83" s="520">
        <v>5</v>
      </c>
      <c r="E83" s="1295" t="s">
        <v>35</v>
      </c>
      <c r="F83" s="519">
        <v>3000</v>
      </c>
      <c r="G83" s="371">
        <f>H83/C83</f>
        <v>2.5</v>
      </c>
      <c r="H83" s="952">
        <v>1500</v>
      </c>
      <c r="I83" s="371">
        <f>J83/C83</f>
        <v>2.5</v>
      </c>
      <c r="J83" s="952">
        <v>1500</v>
      </c>
      <c r="K83" s="371"/>
      <c r="L83" s="957"/>
      <c r="M83" s="156"/>
      <c r="N83" s="957"/>
      <c r="O83" s="1223"/>
    </row>
    <row r="84" spans="1:15" customHeight="1" ht="11.45" s="941" customFormat="1">
      <c r="A84" s="1306">
        <v>61</v>
      </c>
      <c r="B84" s="512" t="s">
        <v>109</v>
      </c>
      <c r="C84" s="1312">
        <f>F84/D84</f>
        <v>600</v>
      </c>
      <c r="D84" s="520">
        <v>5</v>
      </c>
      <c r="E84" s="1295" t="s">
        <v>35</v>
      </c>
      <c r="F84" s="519">
        <v>3000</v>
      </c>
      <c r="G84" s="371">
        <f>H84/C84</f>
        <v>2.5</v>
      </c>
      <c r="H84" s="952">
        <v>1500</v>
      </c>
      <c r="I84" s="371">
        <f>J84/C84</f>
        <v>2.5</v>
      </c>
      <c r="J84" s="952">
        <v>1500</v>
      </c>
      <c r="K84" s="371"/>
      <c r="L84" s="957"/>
      <c r="M84" s="156"/>
      <c r="N84" s="952"/>
      <c r="O84" s="1223"/>
    </row>
    <row r="85" spans="1:15" customHeight="1" ht="11.45" s="941" customFormat="1">
      <c r="A85" s="1306">
        <v>62</v>
      </c>
      <c r="B85" s="512" t="s">
        <v>110</v>
      </c>
      <c r="C85" s="1312">
        <f>F85/D85</f>
        <v>600</v>
      </c>
      <c r="D85" s="520">
        <v>10</v>
      </c>
      <c r="E85" s="1295" t="s">
        <v>35</v>
      </c>
      <c r="F85" s="519">
        <v>6000</v>
      </c>
      <c r="G85" s="371">
        <f>H85/C85</f>
        <v>5</v>
      </c>
      <c r="H85" s="952">
        <v>3000</v>
      </c>
      <c r="I85" s="371">
        <f>J85/C85</f>
        <v>5</v>
      </c>
      <c r="J85" s="952">
        <v>3000</v>
      </c>
      <c r="K85" s="371"/>
      <c r="L85" s="952"/>
      <c r="M85" s="156"/>
      <c r="N85" s="952"/>
      <c r="O85" s="1223"/>
    </row>
    <row r="86" spans="1:15" customHeight="1" ht="11.45" s="941" customFormat="1">
      <c r="A86" s="1311">
        <v>63</v>
      </c>
      <c r="B86" s="512" t="s">
        <v>111</v>
      </c>
      <c r="C86" s="1312">
        <f>F86/D86</f>
        <v>600</v>
      </c>
      <c r="D86" s="520">
        <v>5</v>
      </c>
      <c r="E86" s="1295" t="s">
        <v>35</v>
      </c>
      <c r="F86" s="519">
        <v>3000</v>
      </c>
      <c r="G86" s="371">
        <f>H86/C86</f>
        <v>2.5</v>
      </c>
      <c r="H86" s="952">
        <v>1500</v>
      </c>
      <c r="I86" s="371">
        <f>J86/C86</f>
        <v>2.5</v>
      </c>
      <c r="J86" s="952">
        <v>1500</v>
      </c>
      <c r="K86" s="371"/>
      <c r="L86" s="952"/>
      <c r="M86" s="156"/>
      <c r="N86" s="952"/>
      <c r="O86" s="1223"/>
    </row>
    <row r="87" spans="1:15" customHeight="1" ht="11.45" s="941" customFormat="1">
      <c r="A87" s="1306">
        <v>64</v>
      </c>
      <c r="B87" s="512" t="s">
        <v>112</v>
      </c>
      <c r="C87" s="1312">
        <f>F87/D87</f>
        <v>600</v>
      </c>
      <c r="D87" s="520">
        <v>5</v>
      </c>
      <c r="E87" s="1295" t="s">
        <v>35</v>
      </c>
      <c r="F87" s="519">
        <v>3000</v>
      </c>
      <c r="G87" s="371">
        <f>H87/C87</f>
        <v>2.5</v>
      </c>
      <c r="H87" s="952">
        <v>1500</v>
      </c>
      <c r="I87" s="371">
        <f>J87/C87</f>
        <v>2.5</v>
      </c>
      <c r="J87" s="952">
        <v>1500</v>
      </c>
      <c r="K87" s="371"/>
      <c r="L87" s="952"/>
      <c r="M87" s="156"/>
      <c r="N87" s="952"/>
      <c r="O87" s="1223"/>
    </row>
    <row r="88" spans="1:15" customHeight="1" ht="11.45" s="941" customFormat="1">
      <c r="A88" s="1306">
        <v>65</v>
      </c>
      <c r="B88" s="512" t="s">
        <v>113</v>
      </c>
      <c r="C88" s="1312">
        <f>F88/D88</f>
        <v>600</v>
      </c>
      <c r="D88" s="520">
        <v>5</v>
      </c>
      <c r="E88" s="1295" t="s">
        <v>35</v>
      </c>
      <c r="F88" s="519">
        <v>3000</v>
      </c>
      <c r="G88" s="371">
        <f>H88/C88</f>
        <v>2.5</v>
      </c>
      <c r="H88" s="952">
        <v>1500</v>
      </c>
      <c r="I88" s="371">
        <f>J88/C88</f>
        <v>2.5</v>
      </c>
      <c r="J88" s="952">
        <v>1500</v>
      </c>
      <c r="K88" s="371"/>
      <c r="L88" s="952"/>
      <c r="M88" s="156"/>
      <c r="N88" s="952"/>
      <c r="O88" s="1223"/>
    </row>
    <row r="89" spans="1:15" customHeight="1" ht="11.45" s="941" customFormat="1">
      <c r="A89" s="1311">
        <v>66</v>
      </c>
      <c r="B89" s="512" t="s">
        <v>114</v>
      </c>
      <c r="C89" s="1312">
        <f>F89/D89</f>
        <v>1000</v>
      </c>
      <c r="D89" s="520">
        <v>20</v>
      </c>
      <c r="E89" s="1295" t="s">
        <v>46</v>
      </c>
      <c r="F89" s="519">
        <v>20000</v>
      </c>
      <c r="G89" s="371">
        <f>H89/C89</f>
        <v>5</v>
      </c>
      <c r="H89" s="952">
        <v>5000</v>
      </c>
      <c r="I89" s="371">
        <f>J89/C89</f>
        <v>5</v>
      </c>
      <c r="J89" s="952">
        <v>5000</v>
      </c>
      <c r="K89" s="371">
        <f>L89/C89</f>
        <v>5</v>
      </c>
      <c r="L89" s="952">
        <v>5000</v>
      </c>
      <c r="M89" s="1289">
        <f>N89/C89</f>
        <v>5</v>
      </c>
      <c r="N89" s="952">
        <v>5000</v>
      </c>
      <c r="O89" s="1223"/>
    </row>
    <row r="90" spans="1:15" customHeight="1" ht="11.45" s="941" customFormat="1">
      <c r="A90" s="1306">
        <v>67</v>
      </c>
      <c r="B90" s="512" t="s">
        <v>115</v>
      </c>
      <c r="C90" s="1312">
        <f>F90/D90</f>
        <v>1100</v>
      </c>
      <c r="D90" s="520">
        <v>10</v>
      </c>
      <c r="E90" s="1295" t="s">
        <v>35</v>
      </c>
      <c r="F90" s="519">
        <v>11000</v>
      </c>
      <c r="G90" s="371">
        <f>H90/C90</f>
        <v>3.6363636363636</v>
      </c>
      <c r="H90" s="952">
        <v>4000</v>
      </c>
      <c r="I90" s="371">
        <f>J90/C90</f>
        <v>2.7272727272727</v>
      </c>
      <c r="J90" s="952">
        <v>3000</v>
      </c>
      <c r="K90" s="371">
        <f>L90/C90</f>
        <v>1.8181818181818</v>
      </c>
      <c r="L90" s="952">
        <v>2000</v>
      </c>
      <c r="M90" s="1289">
        <f>N90/C90</f>
        <v>1.8181818181818</v>
      </c>
      <c r="N90" s="952">
        <v>2000</v>
      </c>
      <c r="O90" s="1223"/>
    </row>
    <row r="91" spans="1:15" customHeight="1" ht="26.25" s="941" customFormat="1">
      <c r="A91" s="1306"/>
      <c r="B91" s="540" t="s">
        <v>116</v>
      </c>
      <c r="C91" s="1312"/>
      <c r="D91" s="1295"/>
      <c r="E91" s="1295"/>
      <c r="F91" s="519"/>
      <c r="G91" s="371"/>
      <c r="H91" s="782"/>
      <c r="I91" s="371"/>
      <c r="J91" s="782"/>
      <c r="K91" s="371"/>
      <c r="L91" s="782"/>
      <c r="M91" s="1289"/>
      <c r="N91" s="782"/>
      <c r="O91" s="1223"/>
    </row>
    <row r="92" spans="1:15" customHeight="1" ht="11.45" s="941" customFormat="1">
      <c r="A92" s="1311">
        <v>68</v>
      </c>
      <c r="B92" s="512" t="s">
        <v>117</v>
      </c>
      <c r="C92" s="1312"/>
      <c r="D92" s="1295"/>
      <c r="E92" s="1295" t="s">
        <v>118</v>
      </c>
      <c r="F92" s="782">
        <v>245000</v>
      </c>
      <c r="G92" s="371"/>
      <c r="H92" s="782">
        <v>90000</v>
      </c>
      <c r="I92" s="371"/>
      <c r="J92" s="782">
        <v>90000</v>
      </c>
      <c r="K92" s="371"/>
      <c r="L92" s="782"/>
      <c r="M92" s="1289"/>
      <c r="N92" s="782">
        <v>65000</v>
      </c>
      <c r="O92" s="1223"/>
    </row>
    <row r="93" spans="1:15" customHeight="1" ht="11.45" s="941" customFormat="1">
      <c r="A93" s="1311">
        <v>69</v>
      </c>
      <c r="B93" s="512" t="s">
        <v>119</v>
      </c>
      <c r="C93" s="1312"/>
      <c r="D93" s="1295"/>
      <c r="E93" s="1295" t="s">
        <v>120</v>
      </c>
      <c r="F93" s="782">
        <v>70000</v>
      </c>
      <c r="G93" s="371"/>
      <c r="H93" s="782">
        <v>70000</v>
      </c>
      <c r="I93" s="371"/>
      <c r="J93" s="782"/>
      <c r="K93" s="371"/>
      <c r="L93" s="782"/>
      <c r="M93" s="1289"/>
      <c r="N93" s="782"/>
      <c r="O93" s="1223"/>
    </row>
    <row r="94" spans="1:15" customHeight="1" ht="11.45" s="941" customFormat="1">
      <c r="A94" s="1311">
        <v>70</v>
      </c>
      <c r="B94" s="512" t="s">
        <v>121</v>
      </c>
      <c r="C94" s="1312"/>
      <c r="D94" s="1295"/>
      <c r="E94" s="1295" t="s">
        <v>122</v>
      </c>
      <c r="F94" s="782">
        <v>7500</v>
      </c>
      <c r="G94" s="371"/>
      <c r="H94" s="782">
        <v>5000</v>
      </c>
      <c r="I94" s="371"/>
      <c r="J94" s="782"/>
      <c r="K94" s="371"/>
      <c r="L94" s="782"/>
      <c r="M94" s="1289"/>
      <c r="N94" s="782">
        <v>2500</v>
      </c>
      <c r="O94" s="1223"/>
    </row>
    <row r="95" spans="1:15" customHeight="1" ht="11.45" s="941" customFormat="1">
      <c r="A95" s="1311">
        <v>71</v>
      </c>
      <c r="B95" s="512" t="s">
        <v>123</v>
      </c>
      <c r="C95" s="1312">
        <f>F95/D95</f>
        <v>35</v>
      </c>
      <c r="D95" s="1295">
        <v>500</v>
      </c>
      <c r="E95" s="1295" t="s">
        <v>124</v>
      </c>
      <c r="F95" s="782">
        <v>17500</v>
      </c>
      <c r="G95" s="371">
        <f>H95/C95</f>
        <v>250</v>
      </c>
      <c r="H95" s="782">
        <v>8750</v>
      </c>
      <c r="I95" s="371">
        <f>J95/C95</f>
        <v>150</v>
      </c>
      <c r="J95" s="782">
        <v>5250</v>
      </c>
      <c r="K95" s="371"/>
      <c r="L95" s="782"/>
      <c r="M95" s="1289">
        <f>N95/C95</f>
        <v>100</v>
      </c>
      <c r="N95" s="782">
        <v>3500</v>
      </c>
      <c r="O95" s="1223"/>
    </row>
    <row r="96" spans="1:15" customHeight="1" ht="11.45" s="941" customFormat="1">
      <c r="A96" s="1311">
        <v>72</v>
      </c>
      <c r="B96" s="512" t="s">
        <v>125</v>
      </c>
      <c r="C96" s="1312"/>
      <c r="D96" s="1295"/>
      <c r="E96" s="1295" t="s">
        <v>126</v>
      </c>
      <c r="F96" s="782">
        <v>10000</v>
      </c>
      <c r="G96" s="371"/>
      <c r="H96" s="782">
        <v>5400</v>
      </c>
      <c r="I96" s="371"/>
      <c r="J96" s="782">
        <v>2700</v>
      </c>
      <c r="K96" s="371"/>
      <c r="L96" s="782"/>
      <c r="M96" s="1289"/>
      <c r="N96" s="782">
        <v>2700</v>
      </c>
      <c r="O96" s="1223"/>
    </row>
    <row r="97" spans="1:15" customHeight="1" ht="11.45" s="941" customFormat="1">
      <c r="A97" s="1311">
        <v>73</v>
      </c>
      <c r="B97" s="512" t="s">
        <v>127</v>
      </c>
      <c r="C97" s="1312"/>
      <c r="D97" s="1295"/>
      <c r="E97" s="1295" t="s">
        <v>128</v>
      </c>
      <c r="F97" s="782">
        <v>3500</v>
      </c>
      <c r="G97" s="371"/>
      <c r="H97" s="782">
        <v>3500</v>
      </c>
      <c r="I97" s="371"/>
      <c r="J97" s="782"/>
      <c r="K97" s="371"/>
      <c r="L97" s="782"/>
      <c r="M97" s="1289"/>
      <c r="N97" s="782"/>
      <c r="O97" s="1223"/>
    </row>
    <row r="98" spans="1:15" customHeight="1" ht="11.45" s="941" customFormat="1">
      <c r="A98" s="1311"/>
      <c r="B98" s="540" t="s">
        <v>129</v>
      </c>
      <c r="C98" s="1312"/>
      <c r="D98" s="1295"/>
      <c r="E98" s="1295"/>
      <c r="F98" s="782"/>
      <c r="G98" s="371"/>
      <c r="H98" s="782"/>
      <c r="I98" s="371"/>
      <c r="J98" s="782"/>
      <c r="K98" s="371"/>
      <c r="L98" s="782"/>
      <c r="M98" s="1289"/>
      <c r="N98" s="782"/>
      <c r="O98" s="1223"/>
    </row>
    <row r="99" spans="1:15" customHeight="1" ht="11.45" s="941" customFormat="1">
      <c r="A99" s="1311">
        <v>74</v>
      </c>
      <c r="B99" s="512" t="s">
        <v>130</v>
      </c>
      <c r="C99" s="1312">
        <f>F99/D99</f>
        <v>54</v>
      </c>
      <c r="D99" s="1295">
        <v>3000</v>
      </c>
      <c r="E99" s="1295" t="s">
        <v>131</v>
      </c>
      <c r="F99" s="782">
        <v>162000</v>
      </c>
      <c r="G99" s="371">
        <f>H99/C99</f>
        <v>1500</v>
      </c>
      <c r="H99" s="782">
        <v>81000</v>
      </c>
      <c r="I99" s="371">
        <f>J99/C99</f>
        <v>1000</v>
      </c>
      <c r="J99" s="782">
        <v>54000</v>
      </c>
      <c r="K99" s="371"/>
      <c r="L99" s="782"/>
      <c r="M99" s="1289">
        <f>N99/C99</f>
        <v>500</v>
      </c>
      <c r="N99" s="782">
        <v>27000</v>
      </c>
      <c r="O99" s="1223"/>
    </row>
    <row r="100" spans="1:15" customHeight="1" ht="11.45" s="941" customFormat="1">
      <c r="A100" s="1311">
        <v>75</v>
      </c>
      <c r="B100" s="512" t="s">
        <v>132</v>
      </c>
      <c r="C100" s="1312">
        <f>F100/D100</f>
        <v>45</v>
      </c>
      <c r="D100" s="1295">
        <v>150</v>
      </c>
      <c r="E100" s="1295" t="s">
        <v>131</v>
      </c>
      <c r="F100" s="782">
        <v>6750</v>
      </c>
      <c r="G100" s="371"/>
      <c r="H100" s="957"/>
      <c r="I100" s="371"/>
      <c r="J100" s="957"/>
      <c r="K100" s="371"/>
      <c r="L100" s="957"/>
      <c r="M100" s="1289"/>
      <c r="N100" s="957"/>
      <c r="O100" s="1223"/>
    </row>
    <row r="101" spans="1:15">
      <c r="A101" s="962" t="s">
        <v>82</v>
      </c>
      <c r="B101" s="1228"/>
      <c r="C101" s="967">
        <f>SUM(C63:C100)</f>
        <v>14827</v>
      </c>
      <c r="D101" s="1229">
        <f>SUM(D63:D100)</f>
        <v>4602</v>
      </c>
      <c r="E101" s="1230"/>
      <c r="F101" s="967">
        <f>SUM(F63:F100)</f>
        <v>669560</v>
      </c>
      <c r="G101" s="1309">
        <f>SUM(G63:G100)</f>
        <v>2274.6363636364</v>
      </c>
      <c r="H101" s="969">
        <f>SUM(H63:H100)</f>
        <v>343430</v>
      </c>
      <c r="I101" s="1309">
        <f>SUM(I63:I100)</f>
        <v>1463.7272727273</v>
      </c>
      <c r="J101" s="969">
        <f>SUM(J63:J100)</f>
        <v>202480</v>
      </c>
      <c r="K101" s="1309">
        <f>SUM(K64:K100)</f>
        <v>106.81818181818</v>
      </c>
      <c r="L101" s="969">
        <f>SUM(L63:L100)</f>
        <v>10000</v>
      </c>
      <c r="M101" s="1309">
        <f>SUM(M89:M100)</f>
        <v>606.81818181818</v>
      </c>
      <c r="N101" s="969">
        <f>SUM(N63:N100)</f>
        <v>107700</v>
      </c>
      <c r="O101" s="1223"/>
    </row>
    <row r="102" spans="1:15">
      <c r="A102" s="182"/>
      <c r="B102" s="181"/>
      <c r="C102" s="181"/>
    </row>
    <row r="103" spans="1:15" customHeight="1" ht="22.5">
      <c r="A103" s="182" t="s">
        <v>0</v>
      </c>
      <c r="B103" s="181"/>
      <c r="C103" s="181"/>
    </row>
    <row r="104" spans="1:15">
      <c r="F104" s="1310" t="s">
        <v>1</v>
      </c>
      <c r="G104" s="1310"/>
      <c r="H104" s="1310"/>
      <c r="I104" s="1310"/>
    </row>
    <row r="105" spans="1:15">
      <c r="F105" s="939" t="s">
        <v>2</v>
      </c>
      <c r="G105" s="939"/>
      <c r="H105" s="939"/>
      <c r="I105" s="939"/>
    </row>
    <row r="107" spans="1:15" customHeight="1" ht="11.25" s="941" customFormat="1">
      <c r="A107" s="310" t="s">
        <v>3</v>
      </c>
      <c r="B107" s="310"/>
      <c r="C107" s="310"/>
      <c r="D107" s="310"/>
      <c r="E107" s="940"/>
      <c r="F107" s="940"/>
      <c r="G107" s="940"/>
      <c r="H107" s="940"/>
      <c r="I107" s="940"/>
      <c r="J107" s="940"/>
      <c r="K107" s="940"/>
      <c r="L107" s="940"/>
      <c r="M107" s="940"/>
      <c r="N107" s="940"/>
    </row>
    <row r="108" spans="1:15" customHeight="1" ht="11.25" s="941" customFormat="1">
      <c r="A108" s="41" t="s">
        <v>4</v>
      </c>
      <c r="B108" s="41"/>
      <c r="C108" s="41"/>
      <c r="D108" s="41"/>
      <c r="E108" s="41"/>
      <c r="F108" s="42" t="s">
        <v>5</v>
      </c>
      <c r="G108" s="42"/>
      <c r="H108" s="42"/>
      <c r="I108" s="42"/>
      <c r="J108" s="42"/>
      <c r="K108" s="43" t="s">
        <v>133</v>
      </c>
      <c r="L108" s="43"/>
      <c r="M108" s="43"/>
      <c r="N108" s="43"/>
    </row>
    <row r="109" spans="1:15" customHeight="1" ht="12.75" s="941" customFormat="1">
      <c r="A109" s="942" t="s">
        <v>7</v>
      </c>
      <c r="B109" s="942"/>
      <c r="C109" s="942"/>
      <c r="D109" s="942"/>
      <c r="E109" s="942"/>
      <c r="F109" s="45" t="s">
        <v>8</v>
      </c>
      <c r="G109" s="42" t="s">
        <v>9</v>
      </c>
      <c r="H109" s="42"/>
      <c r="I109" s="42" t="s">
        <v>10</v>
      </c>
      <c r="J109" s="42"/>
      <c r="K109" s="46" t="s">
        <v>11</v>
      </c>
      <c r="L109" s="46"/>
      <c r="M109" s="46"/>
      <c r="N109" s="46"/>
    </row>
    <row r="110" spans="1:15" customHeight="1" ht="11.25" s="941" customFormat="1">
      <c r="A110" s="47" t="s">
        <v>12</v>
      </c>
      <c r="B110" s="47" t="s">
        <v>13</v>
      </c>
      <c r="C110" s="47" t="s">
        <v>14</v>
      </c>
      <c r="D110" s="48" t="s">
        <v>15</v>
      </c>
      <c r="E110" s="49"/>
      <c r="F110" s="47" t="s">
        <v>16</v>
      </c>
      <c r="G110" s="42" t="s">
        <v>17</v>
      </c>
      <c r="H110" s="42"/>
      <c r="I110" s="42"/>
      <c r="J110" s="42"/>
      <c r="K110" s="42"/>
      <c r="L110" s="42"/>
      <c r="M110" s="42"/>
      <c r="N110" s="42"/>
    </row>
    <row r="111" spans="1:15" customHeight="1" ht="11.25" s="941" customFormat="1">
      <c r="A111" s="47"/>
      <c r="B111" s="47"/>
      <c r="C111" s="47"/>
      <c r="D111" s="50"/>
      <c r="E111" s="51"/>
      <c r="F111" s="47"/>
      <c r="G111" s="943" t="s">
        <v>18</v>
      </c>
      <c r="H111" s="943"/>
      <c r="I111" s="944" t="s">
        <v>19</v>
      </c>
      <c r="J111" s="944"/>
      <c r="K111" s="945" t="s">
        <v>20</v>
      </c>
      <c r="L111" s="945"/>
      <c r="M111" s="687" t="s">
        <v>21</v>
      </c>
      <c r="N111" s="687"/>
    </row>
    <row r="112" spans="1:15" customHeight="1" ht="11.25" s="941" customFormat="1">
      <c r="A112" s="47"/>
      <c r="B112" s="187"/>
      <c r="C112" s="47"/>
      <c r="D112" s="220" t="s">
        <v>22</v>
      </c>
      <c r="E112" s="57" t="s">
        <v>13</v>
      </c>
      <c r="F112" s="187"/>
      <c r="G112" s="45" t="s">
        <v>23</v>
      </c>
      <c r="H112" s="220" t="s">
        <v>24</v>
      </c>
      <c r="I112" s="57" t="s">
        <v>23</v>
      </c>
      <c r="J112" s="220" t="s">
        <v>24</v>
      </c>
      <c r="K112" s="57" t="s">
        <v>23</v>
      </c>
      <c r="L112" s="57" t="s">
        <v>24</v>
      </c>
      <c r="M112" s="57" t="s">
        <v>23</v>
      </c>
      <c r="N112" s="57" t="s">
        <v>24</v>
      </c>
    </row>
    <row r="113" spans="1:15" customHeight="1" ht="11.45" s="941" customFormat="1">
      <c r="A113" s="1311">
        <v>76</v>
      </c>
      <c r="B113" s="512" t="s">
        <v>134</v>
      </c>
      <c r="C113" s="1312">
        <f>F113/D113</f>
        <v>105</v>
      </c>
      <c r="D113" s="1295">
        <v>20</v>
      </c>
      <c r="E113" s="1295" t="s">
        <v>131</v>
      </c>
      <c r="F113" s="782">
        <v>2100</v>
      </c>
      <c r="G113" s="955"/>
      <c r="H113" s="782"/>
      <c r="I113" s="156"/>
      <c r="J113" s="957"/>
      <c r="K113" s="156"/>
      <c r="L113" s="957"/>
      <c r="M113" s="156"/>
      <c r="N113" s="957"/>
      <c r="O113" s="1223"/>
    </row>
    <row r="114" spans="1:15" customHeight="1" ht="11.45" s="941" customFormat="1">
      <c r="A114" s="1311"/>
      <c r="B114" s="512"/>
      <c r="C114" s="1312"/>
      <c r="D114" s="1295"/>
      <c r="E114" s="1295"/>
      <c r="F114" s="782"/>
      <c r="G114" s="955"/>
      <c r="H114" s="782"/>
      <c r="I114" s="156"/>
      <c r="J114" s="957"/>
      <c r="K114" s="156"/>
      <c r="L114" s="957"/>
      <c r="M114" s="156"/>
      <c r="N114" s="957"/>
      <c r="O114" s="1223"/>
    </row>
    <row r="115" spans="1:15" customHeight="1" ht="11.25" s="941" customFormat="1">
      <c r="A115" s="1311">
        <v>77</v>
      </c>
      <c r="B115" s="512" t="s">
        <v>135</v>
      </c>
      <c r="C115" s="1312"/>
      <c r="D115" s="1295"/>
      <c r="E115" s="782"/>
      <c r="F115" s="782">
        <v>69000</v>
      </c>
      <c r="G115" s="955"/>
      <c r="H115" s="782">
        <v>69000</v>
      </c>
      <c r="I115" s="156"/>
      <c r="J115" s="957"/>
      <c r="K115" s="156"/>
      <c r="L115" s="957"/>
      <c r="M115" s="156"/>
      <c r="N115" s="957"/>
      <c r="O115" s="1223"/>
    </row>
    <row r="116" spans="1:15" customHeight="1" ht="11.45" s="941" customFormat="1">
      <c r="A116" s="1311">
        <v>78</v>
      </c>
      <c r="B116" s="512" t="s">
        <v>136</v>
      </c>
      <c r="C116" s="1312"/>
      <c r="D116" s="1295"/>
      <c r="E116" s="782"/>
      <c r="F116" s="782">
        <v>116140</v>
      </c>
      <c r="G116" s="955"/>
      <c r="H116" s="782">
        <v>116140</v>
      </c>
      <c r="I116" s="156"/>
      <c r="J116" s="957"/>
      <c r="K116" s="156"/>
      <c r="L116" s="957"/>
      <c r="M116" s="156"/>
      <c r="N116" s="957"/>
      <c r="O116" s="1223"/>
    </row>
    <row r="117" spans="1:15" customHeight="1" ht="21.75" s="941" customFormat="1">
      <c r="A117" s="1311">
        <v>79</v>
      </c>
      <c r="B117" s="512" t="s">
        <v>137</v>
      </c>
      <c r="C117" s="1312"/>
      <c r="D117" s="1295"/>
      <c r="E117" s="782"/>
      <c r="F117" s="782">
        <v>360000</v>
      </c>
      <c r="G117" s="955"/>
      <c r="H117" s="782">
        <v>360000</v>
      </c>
      <c r="I117" s="156"/>
      <c r="J117" s="957"/>
      <c r="K117" s="156"/>
      <c r="L117" s="957"/>
      <c r="M117" s="156"/>
      <c r="N117" s="957"/>
      <c r="O117" s="1223"/>
    </row>
    <row r="118" spans="1:15" customHeight="1" ht="21.75" s="941" customFormat="1">
      <c r="A118" s="1311">
        <v>80</v>
      </c>
      <c r="B118" s="512" t="s">
        <v>138</v>
      </c>
      <c r="C118" s="1312"/>
      <c r="D118" s="1295"/>
      <c r="E118" s="782"/>
      <c r="F118" s="782">
        <v>246000</v>
      </c>
      <c r="G118" s="955"/>
      <c r="H118" s="782">
        <v>246000</v>
      </c>
      <c r="I118" s="156"/>
      <c r="J118" s="957"/>
      <c r="K118" s="156"/>
      <c r="L118" s="957"/>
      <c r="M118" s="156"/>
      <c r="N118" s="957"/>
      <c r="O118" s="1223"/>
    </row>
    <row r="119" spans="1:15" customHeight="1" ht="22.5" s="941" customFormat="1">
      <c r="A119" s="1311">
        <v>81</v>
      </c>
      <c r="B119" s="512" t="s">
        <v>139</v>
      </c>
      <c r="C119" s="1312"/>
      <c r="D119" s="1295"/>
      <c r="E119" s="782"/>
      <c r="F119" s="782">
        <v>543528</v>
      </c>
      <c r="G119" s="955"/>
      <c r="H119" s="782">
        <v>543528</v>
      </c>
      <c r="I119" s="156"/>
      <c r="J119" s="957"/>
      <c r="K119" s="156"/>
      <c r="L119" s="957"/>
      <c r="M119" s="156"/>
      <c r="N119" s="957"/>
      <c r="O119" s="1223"/>
    </row>
    <row r="120" spans="1:15" customHeight="1" ht="11.45" s="941" customFormat="1">
      <c r="A120" s="1311">
        <v>82</v>
      </c>
      <c r="B120" s="512" t="s">
        <v>140</v>
      </c>
      <c r="C120" s="1312"/>
      <c r="D120" s="1295"/>
      <c r="E120" s="782"/>
      <c r="F120" s="782">
        <v>150000</v>
      </c>
      <c r="G120" s="955"/>
      <c r="H120" s="782">
        <v>150000</v>
      </c>
      <c r="I120" s="156"/>
      <c r="J120" s="957"/>
      <c r="K120" s="156"/>
      <c r="L120" s="957"/>
      <c r="M120" s="156"/>
      <c r="N120" s="957"/>
      <c r="O120" s="1223"/>
    </row>
    <row r="121" spans="1:15" customHeight="1" ht="11.45" s="941" customFormat="1">
      <c r="A121" s="1311"/>
      <c r="B121" s="512"/>
      <c r="C121" s="1312"/>
      <c r="D121" s="1295"/>
      <c r="E121" s="782"/>
      <c r="F121" s="782"/>
      <c r="G121" s="955"/>
      <c r="H121" s="782"/>
      <c r="I121" s="156"/>
      <c r="J121" s="957"/>
      <c r="K121" s="156"/>
      <c r="L121" s="957"/>
      <c r="M121" s="156"/>
      <c r="N121" s="957"/>
      <c r="O121" s="1223"/>
    </row>
    <row r="122" spans="1:15" customHeight="1" ht="11.45" s="941" customFormat="1">
      <c r="A122" s="1311"/>
      <c r="B122" s="512"/>
      <c r="C122" s="1312"/>
      <c r="D122" s="1295"/>
      <c r="E122" s="782"/>
      <c r="F122" s="782"/>
      <c r="G122" s="955"/>
      <c r="H122" s="782"/>
      <c r="I122" s="156"/>
      <c r="J122" s="957"/>
      <c r="K122" s="156"/>
      <c r="L122" s="957"/>
      <c r="M122" s="156"/>
      <c r="N122" s="957"/>
      <c r="O122" s="1223"/>
    </row>
    <row r="123" spans="1:15" customHeight="1" ht="11.45" s="941" customFormat="1">
      <c r="A123" s="1311"/>
      <c r="B123" s="512"/>
      <c r="C123" s="1312"/>
      <c r="D123" s="1295"/>
      <c r="E123" s="782"/>
      <c r="F123" s="782"/>
      <c r="G123" s="955"/>
      <c r="H123" s="782"/>
      <c r="I123" s="156"/>
      <c r="J123" s="957"/>
      <c r="K123" s="156"/>
      <c r="L123" s="957"/>
      <c r="M123" s="156"/>
      <c r="N123" s="957"/>
      <c r="O123" s="1223"/>
    </row>
    <row r="124" spans="1:15" customHeight="1" ht="11.45" s="941" customFormat="1">
      <c r="A124" s="1311"/>
      <c r="B124" s="512"/>
      <c r="C124" s="1312"/>
      <c r="D124" s="1295"/>
      <c r="E124" s="782"/>
      <c r="F124" s="782"/>
      <c r="G124" s="955"/>
      <c r="H124" s="782"/>
      <c r="I124" s="156"/>
      <c r="J124" s="957"/>
      <c r="K124" s="156"/>
      <c r="L124" s="957"/>
      <c r="M124" s="156"/>
      <c r="N124" s="957"/>
      <c r="O124" s="1223"/>
    </row>
    <row r="125" spans="1:15" customHeight="1" ht="11.45" s="941" customFormat="1">
      <c r="A125" s="1311"/>
      <c r="B125" s="512"/>
      <c r="C125" s="1312"/>
      <c r="D125" s="1295"/>
      <c r="E125" s="782"/>
      <c r="F125" s="782"/>
      <c r="G125" s="955"/>
      <c r="H125" s="782"/>
      <c r="I125" s="156"/>
      <c r="J125" s="957"/>
      <c r="K125" s="156"/>
      <c r="L125" s="957"/>
      <c r="M125" s="156"/>
      <c r="N125" s="957"/>
      <c r="O125" s="1223"/>
    </row>
    <row r="126" spans="1:15" customHeight="1" ht="11.45" s="941" customFormat="1">
      <c r="A126" s="1311"/>
      <c r="B126" s="512"/>
      <c r="C126" s="1312"/>
      <c r="D126" s="1295"/>
      <c r="E126" s="782"/>
      <c r="F126" s="782"/>
      <c r="G126" s="955"/>
      <c r="H126" s="782"/>
      <c r="I126" s="156"/>
      <c r="J126" s="957"/>
      <c r="K126" s="156"/>
      <c r="L126" s="957"/>
      <c r="M126" s="156"/>
      <c r="N126" s="957"/>
      <c r="O126" s="1223"/>
    </row>
    <row r="127" spans="1:15" customHeight="1" ht="11.45" s="941" customFormat="1">
      <c r="A127" s="1311"/>
      <c r="B127" s="512"/>
      <c r="C127" s="1312"/>
      <c r="D127" s="1295"/>
      <c r="E127" s="782"/>
      <c r="F127" s="782"/>
      <c r="G127" s="955"/>
      <c r="H127" s="782"/>
      <c r="I127" s="156"/>
      <c r="J127" s="957"/>
      <c r="K127" s="156"/>
      <c r="L127" s="957"/>
      <c r="M127" s="156"/>
      <c r="N127" s="957"/>
      <c r="O127" s="1223"/>
    </row>
    <row r="128" spans="1:15" customHeight="1" ht="11.45" s="941" customFormat="1">
      <c r="A128" s="1311"/>
      <c r="B128" s="512"/>
      <c r="C128" s="1312"/>
      <c r="D128" s="1295"/>
      <c r="E128" s="782"/>
      <c r="F128" s="782"/>
      <c r="G128" s="955"/>
      <c r="H128" s="782"/>
      <c r="I128" s="156"/>
      <c r="J128" s="957"/>
      <c r="K128" s="156"/>
      <c r="L128" s="957"/>
      <c r="M128" s="156"/>
      <c r="N128" s="957"/>
      <c r="O128" s="1223"/>
    </row>
    <row r="129" spans="1:15" customHeight="1" ht="11.45" s="941" customFormat="1">
      <c r="A129" s="1311"/>
      <c r="B129" s="512"/>
      <c r="C129" s="1312"/>
      <c r="D129" s="1295"/>
      <c r="E129" s="782"/>
      <c r="F129" s="782"/>
      <c r="G129" s="955"/>
      <c r="H129" s="782"/>
      <c r="I129" s="156"/>
      <c r="J129" s="957"/>
      <c r="K129" s="156"/>
      <c r="L129" s="957"/>
      <c r="M129" s="156"/>
      <c r="N129" s="957"/>
      <c r="O129" s="1223"/>
    </row>
    <row r="130" spans="1:15" customHeight="1" ht="11.45" s="941" customFormat="1">
      <c r="A130" s="1311"/>
      <c r="B130" s="512"/>
      <c r="C130" s="1312"/>
      <c r="D130" s="1295"/>
      <c r="E130" s="782"/>
      <c r="F130" s="782"/>
      <c r="G130" s="955"/>
      <c r="H130" s="782"/>
      <c r="I130" s="156"/>
      <c r="J130" s="957"/>
      <c r="K130" s="156"/>
      <c r="L130" s="957"/>
      <c r="M130" s="156"/>
      <c r="N130" s="957"/>
      <c r="O130" s="1223"/>
    </row>
    <row r="131" spans="1:15" customHeight="1" ht="11.45" s="941" customFormat="1">
      <c r="A131" s="1311"/>
      <c r="B131" s="512"/>
      <c r="C131" s="1312"/>
      <c r="D131" s="1295"/>
      <c r="E131" s="782"/>
      <c r="F131" s="782"/>
      <c r="G131" s="955"/>
      <c r="H131" s="782"/>
      <c r="I131" s="156"/>
      <c r="J131" s="957"/>
      <c r="K131" s="156"/>
      <c r="L131" s="957"/>
      <c r="M131" s="156"/>
      <c r="N131" s="957"/>
      <c r="O131" s="1223"/>
    </row>
    <row r="132" spans="1:15" customHeight="1" ht="11.45" s="941" customFormat="1">
      <c r="A132" s="1311"/>
      <c r="B132" s="512"/>
      <c r="C132" s="1312"/>
      <c r="D132" s="1295"/>
      <c r="E132" s="782"/>
      <c r="F132" s="782"/>
      <c r="G132" s="955"/>
      <c r="H132" s="782"/>
      <c r="I132" s="156"/>
      <c r="J132" s="957"/>
      <c r="K132" s="156"/>
      <c r="L132" s="957"/>
      <c r="M132" s="156"/>
      <c r="N132" s="957"/>
      <c r="O132" s="1223"/>
    </row>
    <row r="133" spans="1:15" customHeight="1" ht="11.45" s="941" customFormat="1">
      <c r="A133" s="1311"/>
      <c r="B133" s="512"/>
      <c r="C133" s="1312"/>
      <c r="D133" s="1295"/>
      <c r="E133" s="782"/>
      <c r="F133" s="782"/>
      <c r="G133" s="955"/>
      <c r="H133" s="782"/>
      <c r="I133" s="156"/>
      <c r="J133" s="957"/>
      <c r="K133" s="156"/>
      <c r="L133" s="957"/>
      <c r="M133" s="156"/>
      <c r="N133" s="957"/>
      <c r="O133" s="1223"/>
    </row>
    <row r="134" spans="1:15" customHeight="1" ht="11.45" s="941" customFormat="1">
      <c r="A134" s="1311"/>
      <c r="B134" s="512"/>
      <c r="C134" s="1312"/>
      <c r="D134" s="1295"/>
      <c r="E134" s="782"/>
      <c r="F134" s="782"/>
      <c r="G134" s="955"/>
      <c r="H134" s="782"/>
      <c r="I134" s="156"/>
      <c r="J134" s="957"/>
      <c r="K134" s="156"/>
      <c r="L134" s="957"/>
      <c r="M134" s="156"/>
      <c r="N134" s="957"/>
      <c r="O134" s="1223"/>
    </row>
    <row r="135" spans="1:15">
      <c r="A135" s="962" t="s">
        <v>141</v>
      </c>
      <c r="B135" s="1228"/>
      <c r="C135" s="967">
        <f>SUM(C113,C101,C51)</f>
        <v>28603</v>
      </c>
      <c r="D135" s="1229">
        <f>SUM(D113,D101,D51)</f>
        <v>5562</v>
      </c>
      <c r="E135" s="1230"/>
      <c r="F135" s="967">
        <v>2823643.2</v>
      </c>
      <c r="G135" s="1309">
        <f>SUM(G101,G51)</f>
        <v>2793.9372030618</v>
      </c>
      <c r="H135" s="969">
        <f>SUM(H115:H120,H101,H51)</f>
        <v>1918756</v>
      </c>
      <c r="I135" s="1309">
        <f>SUM(I101,I51)</f>
        <v>1710.3907496013</v>
      </c>
      <c r="J135" s="969">
        <f>SUM(J101,J51)</f>
        <v>251140</v>
      </c>
      <c r="K135" s="1309">
        <f>SUM(K101,K51)</f>
        <v>242.8123982141</v>
      </c>
      <c r="L135" s="969">
        <f>SUM(L101,L51)</f>
        <v>45890</v>
      </c>
      <c r="M135" s="1309">
        <f>SUM(M101,M51)</f>
        <v>656.93620414673</v>
      </c>
      <c r="N135" s="969">
        <f>SUM(N101,N51)</f>
        <v>130700</v>
      </c>
      <c r="O135" s="1223"/>
    </row>
    <row r="136" spans="1:15">
      <c r="M136" s="364"/>
    </row>
    <row r="144" spans="1:15">
      <c r="F144" s="1320"/>
      <c r="G144" s="13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44:G144"/>
    <mergeCell ref="G110:N110"/>
    <mergeCell ref="G111:H111"/>
    <mergeCell ref="I111:J111"/>
    <mergeCell ref="K111:L111"/>
    <mergeCell ref="M111:N111"/>
    <mergeCell ref="A135:B135"/>
    <mergeCell ref="K108:N108"/>
    <mergeCell ref="A109:E109"/>
    <mergeCell ref="G109:H109"/>
    <mergeCell ref="I109:J109"/>
    <mergeCell ref="K109:N109"/>
    <mergeCell ref="A110:A112"/>
    <mergeCell ref="B110:B112"/>
    <mergeCell ref="C110:C112"/>
    <mergeCell ref="D110:E111"/>
    <mergeCell ref="F110:F112"/>
    <mergeCell ref="A101:B101"/>
    <mergeCell ref="F104:I104"/>
    <mergeCell ref="F105:I105"/>
    <mergeCell ref="A107:D107"/>
    <mergeCell ref="A108:E108"/>
    <mergeCell ref="F108:J108"/>
    <mergeCell ref="A60:A62"/>
    <mergeCell ref="B60:B62"/>
    <mergeCell ref="C60:C62"/>
    <mergeCell ref="D60:E61"/>
    <mergeCell ref="F60:F62"/>
    <mergeCell ref="G60:N60"/>
    <mergeCell ref="G61:H61"/>
    <mergeCell ref="I61:J61"/>
    <mergeCell ref="K61:L61"/>
    <mergeCell ref="M61:N61"/>
    <mergeCell ref="F55:I55"/>
    <mergeCell ref="A57:D57"/>
    <mergeCell ref="A58:E58"/>
    <mergeCell ref="F58:J58"/>
    <mergeCell ref="K58:N58"/>
    <mergeCell ref="A59:E59"/>
    <mergeCell ref="G59:H59"/>
    <mergeCell ref="I59:J59"/>
    <mergeCell ref="K59:N59"/>
    <mergeCell ref="G10:H10"/>
    <mergeCell ref="I10:J10"/>
    <mergeCell ref="K10:L10"/>
    <mergeCell ref="M10:N10"/>
    <mergeCell ref="A51:B51"/>
    <mergeCell ref="F54:I5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F4:I4"/>
    <mergeCell ref="A6:D6"/>
    <mergeCell ref="A7:E7"/>
    <mergeCell ref="F7:J7"/>
    <mergeCell ref="K7:N7"/>
  </mergeCells>
  <printOptions gridLines="false" gridLinesSet="true"/>
  <pageMargins left="0.43307086614173" right="0.23622047244094" top="0.19685039370079" bottom="0" header="0.31496062992126" footer="0.31496062992126"/>
  <pageSetup paperSize="14" orientation="landscape" scale="9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508"/>
  <sheetViews>
    <sheetView tabSelected="0" workbookViewId="0" view="pageBreakPreview" showGridLines="true" showRowColHeaders="1">
      <selection activeCell="B5" sqref="B5"/>
    </sheetView>
  </sheetViews>
  <sheetFormatPr defaultRowHeight="14.4" outlineLevelRow="0" outlineLevelCol="0"/>
  <cols>
    <col min="2" max="2" width="31.42578125" customWidth="true" style="0"/>
    <col min="3" max="3" width="14.140625" customWidth="true" style="0"/>
    <col min="4" max="4" width="9.7109375" customWidth="true" style="0"/>
    <col min="5" max="5" width="8.85546875" customWidth="true" style="0"/>
    <col min="6" max="6" width="15.140625" customWidth="true" style="0"/>
    <col min="7" max="7" width="8.140625" customWidth="true" style="0"/>
    <col min="8" max="8" width="14" customWidth="true" style="0"/>
    <col min="10" max="10" width="16" customWidth="true" style="0"/>
    <col min="11" max="11" width="7" customWidth="true" style="0"/>
    <col min="12" max="12" width="14" customWidth="true" style="0"/>
    <col min="13" max="13" width="11.85546875" customWidth="true" style="0"/>
    <col min="14" max="14" width="13.85546875" customWidth="true" style="0"/>
  </cols>
  <sheetData>
    <row r="1" spans="1:14">
      <c r="A1" s="23" t="s">
        <v>142</v>
      </c>
      <c r="B1" s="24"/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customHeight="1" ht="15.7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customHeight="1" ht="15.75">
      <c r="A3" s="29"/>
      <c r="B3" s="30"/>
      <c r="C3" s="30"/>
      <c r="D3" s="30"/>
      <c r="E3" s="30"/>
      <c r="F3" s="32" t="s">
        <v>143</v>
      </c>
      <c r="G3" s="32"/>
      <c r="H3" s="32"/>
      <c r="I3" s="32"/>
      <c r="J3" s="30"/>
      <c r="K3" s="30"/>
      <c r="L3" s="30"/>
      <c r="M3" s="30"/>
      <c r="N3" s="31"/>
    </row>
    <row r="4" spans="1:14">
      <c r="A4" s="33"/>
      <c r="B4" s="34"/>
      <c r="C4" s="34"/>
      <c r="D4" s="34"/>
      <c r="E4" s="34"/>
      <c r="G4" s="35" t="s">
        <v>2</v>
      </c>
      <c r="H4" s="35"/>
      <c r="J4" s="34"/>
      <c r="K4" s="34"/>
      <c r="L4" s="34"/>
      <c r="M4" s="34"/>
      <c r="N4" s="36"/>
    </row>
    <row r="5" spans="1:14" customHeight="1" ht="15.75">
      <c r="A5" s="37" t="s">
        <v>144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4" customHeight="1" ht="15.75">
      <c r="A6" s="41" t="s">
        <v>145</v>
      </c>
      <c r="B6" s="41"/>
      <c r="C6" s="41"/>
      <c r="D6" s="41"/>
      <c r="E6" s="41"/>
      <c r="F6" s="42" t="s">
        <v>5</v>
      </c>
      <c r="G6" s="42"/>
      <c r="H6" s="42"/>
      <c r="I6" s="42"/>
      <c r="J6" s="42"/>
      <c r="K6" s="43" t="s">
        <v>146</v>
      </c>
      <c r="L6" s="43"/>
      <c r="M6" s="43"/>
      <c r="N6" s="43"/>
    </row>
    <row r="7" spans="1:14" customHeight="1" ht="15.75">
      <c r="A7" s="44" t="s">
        <v>147</v>
      </c>
      <c r="B7" s="44"/>
      <c r="C7" s="44"/>
      <c r="D7" s="44"/>
      <c r="E7" s="44"/>
      <c r="F7" s="45" t="s">
        <v>8</v>
      </c>
      <c r="G7" s="42" t="s">
        <v>9</v>
      </c>
      <c r="H7" s="42"/>
      <c r="I7" s="42" t="s">
        <v>10</v>
      </c>
      <c r="J7" s="42"/>
      <c r="K7" s="46" t="s">
        <v>11</v>
      </c>
      <c r="L7" s="46"/>
      <c r="M7" s="46"/>
      <c r="N7" s="46"/>
    </row>
    <row r="8" spans="1:14">
      <c r="A8" s="47" t="s">
        <v>12</v>
      </c>
      <c r="B8" s="47" t="s">
        <v>13</v>
      </c>
      <c r="C8" s="47" t="s">
        <v>14</v>
      </c>
      <c r="D8" s="48" t="s">
        <v>15</v>
      </c>
      <c r="E8" s="49"/>
      <c r="F8" s="47" t="s">
        <v>16</v>
      </c>
      <c r="G8" s="42" t="s">
        <v>17</v>
      </c>
      <c r="H8" s="42"/>
      <c r="I8" s="42"/>
      <c r="J8" s="42"/>
      <c r="K8" s="42"/>
      <c r="L8" s="42"/>
      <c r="M8" s="42"/>
      <c r="N8" s="42"/>
    </row>
    <row r="9" spans="1:14">
      <c r="A9" s="47"/>
      <c r="B9" s="47"/>
      <c r="C9" s="47"/>
      <c r="D9" s="50"/>
      <c r="E9" s="51"/>
      <c r="F9" s="47"/>
      <c r="G9" s="52" t="s">
        <v>18</v>
      </c>
      <c r="H9" s="52"/>
      <c r="I9" s="53" t="s">
        <v>19</v>
      </c>
      <c r="J9" s="53"/>
      <c r="K9" s="54" t="s">
        <v>20</v>
      </c>
      <c r="L9" s="54"/>
      <c r="M9" s="55" t="s">
        <v>21</v>
      </c>
      <c r="N9" s="55"/>
    </row>
    <row r="10" spans="1:14">
      <c r="A10" s="47"/>
      <c r="B10" s="47"/>
      <c r="C10" s="47"/>
      <c r="D10" s="56" t="s">
        <v>22</v>
      </c>
      <c r="E10" s="57" t="s">
        <v>13</v>
      </c>
      <c r="F10" s="47"/>
      <c r="G10" s="45" t="s">
        <v>23</v>
      </c>
      <c r="H10" s="57" t="s">
        <v>24</v>
      </c>
      <c r="I10" s="57" t="s">
        <v>23</v>
      </c>
      <c r="J10" s="57" t="s">
        <v>24</v>
      </c>
      <c r="K10" s="57" t="s">
        <v>23</v>
      </c>
      <c r="L10" s="57" t="s">
        <v>24</v>
      </c>
      <c r="M10" s="57" t="s">
        <v>23</v>
      </c>
      <c r="N10" s="57" t="s">
        <v>24</v>
      </c>
    </row>
    <row r="11" spans="1:14">
      <c r="A11" s="58">
        <v>1</v>
      </c>
      <c r="B11" s="59" t="s">
        <v>148</v>
      </c>
      <c r="C11" s="60">
        <v>35</v>
      </c>
      <c r="D11" s="61">
        <v>30</v>
      </c>
      <c r="E11" s="62" t="s">
        <v>149</v>
      </c>
      <c r="F11" s="60">
        <v>1050</v>
      </c>
      <c r="G11" s="63">
        <v>10</v>
      </c>
      <c r="H11" s="64">
        <v>350</v>
      </c>
      <c r="I11" s="65">
        <v>10</v>
      </c>
      <c r="J11" s="66">
        <v>350</v>
      </c>
      <c r="K11" s="67">
        <v>10</v>
      </c>
      <c r="L11" s="66">
        <v>350</v>
      </c>
      <c r="M11" s="63"/>
      <c r="N11" s="63"/>
    </row>
    <row r="12" spans="1:14">
      <c r="A12" s="58">
        <v>2</v>
      </c>
      <c r="B12" s="68" t="s">
        <v>150</v>
      </c>
      <c r="C12" s="69">
        <v>279</v>
      </c>
      <c r="D12" s="61">
        <v>250</v>
      </c>
      <c r="E12" s="70" t="s">
        <v>151</v>
      </c>
      <c r="F12" s="60">
        <v>69750</v>
      </c>
      <c r="G12" s="71">
        <f>F12/H12</f>
        <v>2.5</v>
      </c>
      <c r="H12" s="64">
        <v>27900</v>
      </c>
      <c r="I12" s="72">
        <f>F12/J12</f>
        <v>2.5</v>
      </c>
      <c r="J12" s="66">
        <v>27900</v>
      </c>
      <c r="K12" s="67">
        <f>F12/L12</f>
        <v>5</v>
      </c>
      <c r="L12" s="66">
        <v>13950</v>
      </c>
      <c r="M12" s="73"/>
      <c r="N12" s="73"/>
    </row>
    <row r="13" spans="1:14">
      <c r="A13" s="58">
        <v>3</v>
      </c>
      <c r="B13" s="68" t="s">
        <v>152</v>
      </c>
      <c r="C13" s="69">
        <v>269</v>
      </c>
      <c r="D13" s="61">
        <v>150</v>
      </c>
      <c r="E13" s="70" t="s">
        <v>151</v>
      </c>
      <c r="F13" s="60">
        <v>40350</v>
      </c>
      <c r="G13" s="74">
        <f>F13/H13</f>
        <v>3</v>
      </c>
      <c r="H13" s="64">
        <v>13450</v>
      </c>
      <c r="I13" s="72">
        <f>F13/J13</f>
        <v>3</v>
      </c>
      <c r="J13" s="64">
        <v>13450</v>
      </c>
      <c r="K13" s="67">
        <f>F13/L13</f>
        <v>3</v>
      </c>
      <c r="L13" s="64">
        <v>13450</v>
      </c>
      <c r="M13" s="73"/>
      <c r="N13" s="73"/>
    </row>
    <row r="14" spans="1:14">
      <c r="A14" s="58">
        <v>4</v>
      </c>
      <c r="B14" s="75" t="s">
        <v>153</v>
      </c>
      <c r="C14" s="69">
        <v>220</v>
      </c>
      <c r="D14" s="61">
        <v>10</v>
      </c>
      <c r="E14" s="70" t="s">
        <v>149</v>
      </c>
      <c r="F14" s="60">
        <v>2200</v>
      </c>
      <c r="G14" s="74">
        <f>F14/H14</f>
        <v>2</v>
      </c>
      <c r="H14" s="64">
        <v>1100</v>
      </c>
      <c r="I14" s="72"/>
      <c r="J14" s="66"/>
      <c r="K14" s="67">
        <f>F14/L14</f>
        <v>2</v>
      </c>
      <c r="L14" s="64">
        <v>1100</v>
      </c>
      <c r="M14" s="73"/>
      <c r="N14" s="73"/>
    </row>
    <row r="15" spans="1:14">
      <c r="A15" s="58">
        <v>5</v>
      </c>
      <c r="B15" s="75" t="s">
        <v>154</v>
      </c>
      <c r="C15" s="69">
        <v>260</v>
      </c>
      <c r="D15" s="61">
        <v>10</v>
      </c>
      <c r="E15" s="70" t="s">
        <v>149</v>
      </c>
      <c r="F15" s="60">
        <v>2600</v>
      </c>
      <c r="G15" s="74">
        <f>F15/H15</f>
        <v>2</v>
      </c>
      <c r="H15" s="64">
        <v>1300</v>
      </c>
      <c r="I15" s="72"/>
      <c r="J15" s="66"/>
      <c r="K15" s="67">
        <f>F15/L15</f>
        <v>2</v>
      </c>
      <c r="L15" s="64">
        <v>1300</v>
      </c>
      <c r="M15" s="73"/>
      <c r="N15" s="73"/>
    </row>
    <row r="16" spans="1:14">
      <c r="A16" s="58">
        <v>6</v>
      </c>
      <c r="B16" s="75" t="s">
        <v>155</v>
      </c>
      <c r="C16" s="69">
        <v>260</v>
      </c>
      <c r="D16" s="61">
        <v>10</v>
      </c>
      <c r="E16" s="70" t="s">
        <v>149</v>
      </c>
      <c r="F16" s="60">
        <v>2600</v>
      </c>
      <c r="G16" s="74">
        <f>F16/H16</f>
        <v>2</v>
      </c>
      <c r="H16" s="64">
        <v>1300</v>
      </c>
      <c r="I16" s="72">
        <f>F16/J16</f>
        <v>2</v>
      </c>
      <c r="J16" s="64">
        <v>1300</v>
      </c>
      <c r="K16" s="67"/>
      <c r="L16" s="66"/>
      <c r="M16" s="73"/>
      <c r="N16" s="73"/>
    </row>
    <row r="17" spans="1:14">
      <c r="A17" s="58">
        <v>7</v>
      </c>
      <c r="B17" s="75" t="s">
        <v>156</v>
      </c>
      <c r="C17" s="69">
        <v>260</v>
      </c>
      <c r="D17" s="61">
        <v>4</v>
      </c>
      <c r="E17" s="70" t="s">
        <v>149</v>
      </c>
      <c r="F17" s="60">
        <v>1040</v>
      </c>
      <c r="G17" s="74">
        <f>F17/H17</f>
        <v>2</v>
      </c>
      <c r="H17" s="64">
        <v>520</v>
      </c>
      <c r="I17" s="72">
        <f>F17/J17</f>
        <v>2</v>
      </c>
      <c r="J17" s="66">
        <v>520</v>
      </c>
      <c r="K17" s="67"/>
      <c r="L17" s="66"/>
      <c r="M17" s="73"/>
      <c r="N17" s="73"/>
    </row>
    <row r="18" spans="1:14">
      <c r="A18" s="58">
        <v>8</v>
      </c>
      <c r="B18" s="75" t="s">
        <v>157</v>
      </c>
      <c r="C18" s="69">
        <v>75</v>
      </c>
      <c r="D18" s="61">
        <v>30</v>
      </c>
      <c r="E18" s="70" t="s">
        <v>158</v>
      </c>
      <c r="F18" s="60">
        <v>2250</v>
      </c>
      <c r="G18" s="74">
        <f>F18/H18</f>
        <v>3</v>
      </c>
      <c r="H18" s="64">
        <v>750</v>
      </c>
      <c r="I18" s="72">
        <f>F18/J18</f>
        <v>3</v>
      </c>
      <c r="J18" s="66">
        <v>750</v>
      </c>
      <c r="K18" s="67">
        <f>F18/L18</f>
        <v>3</v>
      </c>
      <c r="L18" s="66">
        <v>750</v>
      </c>
      <c r="M18" s="73"/>
      <c r="N18" s="73"/>
    </row>
    <row r="19" spans="1:14">
      <c r="A19" s="58">
        <v>9</v>
      </c>
      <c r="B19" s="75" t="s">
        <v>159</v>
      </c>
      <c r="C19" s="69">
        <v>400</v>
      </c>
      <c r="D19" s="61">
        <v>4</v>
      </c>
      <c r="E19" s="70" t="s">
        <v>158</v>
      </c>
      <c r="F19" s="60">
        <v>1600</v>
      </c>
      <c r="G19" s="74">
        <f>F19/H19</f>
        <v>2</v>
      </c>
      <c r="H19" s="64">
        <v>800</v>
      </c>
      <c r="I19" s="72"/>
      <c r="J19" s="66"/>
      <c r="K19" s="67">
        <f>F19/L19</f>
        <v>2</v>
      </c>
      <c r="L19" s="66">
        <v>800</v>
      </c>
      <c r="M19" s="73"/>
      <c r="N19" s="73"/>
    </row>
    <row r="20" spans="1:14">
      <c r="A20" s="58">
        <v>10</v>
      </c>
      <c r="B20" s="76" t="s">
        <v>160</v>
      </c>
      <c r="C20" s="69">
        <v>600</v>
      </c>
      <c r="D20" s="61">
        <v>4</v>
      </c>
      <c r="E20" s="70" t="s">
        <v>158</v>
      </c>
      <c r="F20" s="60">
        <v>2400</v>
      </c>
      <c r="G20" s="74">
        <f>F20/H20</f>
        <v>2</v>
      </c>
      <c r="H20" s="64">
        <v>1200</v>
      </c>
      <c r="I20" s="72">
        <f>F20/J20</f>
        <v>2</v>
      </c>
      <c r="J20" s="66">
        <v>1200</v>
      </c>
      <c r="K20" s="67"/>
      <c r="L20" s="66"/>
      <c r="M20" s="73"/>
      <c r="N20" s="73"/>
    </row>
    <row r="21" spans="1:14">
      <c r="A21" s="58">
        <v>11</v>
      </c>
      <c r="B21" s="75" t="s">
        <v>161</v>
      </c>
      <c r="C21" s="60">
        <v>389</v>
      </c>
      <c r="D21" s="61">
        <v>2</v>
      </c>
      <c r="E21" s="70" t="s">
        <v>162</v>
      </c>
      <c r="F21" s="60">
        <v>778</v>
      </c>
      <c r="G21" s="74">
        <f>F21/H21</f>
        <v>2</v>
      </c>
      <c r="H21" s="64">
        <v>389</v>
      </c>
      <c r="I21" s="72"/>
      <c r="J21" s="66"/>
      <c r="K21" s="67">
        <f>F21/L21</f>
        <v>2</v>
      </c>
      <c r="L21" s="66">
        <v>389</v>
      </c>
      <c r="M21" s="73"/>
      <c r="N21" s="73"/>
    </row>
    <row r="22" spans="1:14">
      <c r="A22" s="58">
        <v>12</v>
      </c>
      <c r="B22" s="77" t="s">
        <v>163</v>
      </c>
      <c r="C22" s="69">
        <v>159</v>
      </c>
      <c r="D22" s="61">
        <v>30</v>
      </c>
      <c r="E22" s="70" t="s">
        <v>43</v>
      </c>
      <c r="F22" s="60">
        <v>4770</v>
      </c>
      <c r="G22" s="74">
        <f>F22/H22</f>
        <v>3</v>
      </c>
      <c r="H22" s="64">
        <v>1590</v>
      </c>
      <c r="I22" s="72">
        <f>F22/J22</f>
        <v>3</v>
      </c>
      <c r="J22" s="64">
        <v>1590</v>
      </c>
      <c r="K22" s="67">
        <f>F22/L22</f>
        <v>3</v>
      </c>
      <c r="L22" s="64">
        <v>1590</v>
      </c>
      <c r="M22" s="73"/>
      <c r="N22" s="73"/>
    </row>
    <row r="23" spans="1:14">
      <c r="A23" s="58">
        <v>13</v>
      </c>
      <c r="B23" s="75" t="s">
        <v>164</v>
      </c>
      <c r="C23" s="69">
        <v>39</v>
      </c>
      <c r="D23" s="61">
        <v>60</v>
      </c>
      <c r="E23" s="70" t="s">
        <v>43</v>
      </c>
      <c r="F23" s="60">
        <v>2340</v>
      </c>
      <c r="G23" s="74">
        <f>F23/H23</f>
        <v>3</v>
      </c>
      <c r="H23" s="64">
        <v>780</v>
      </c>
      <c r="I23" s="72">
        <f>F23/J23</f>
        <v>3</v>
      </c>
      <c r="J23" s="64">
        <v>780</v>
      </c>
      <c r="K23" s="67">
        <f>F23/L23</f>
        <v>3</v>
      </c>
      <c r="L23" s="64">
        <v>780</v>
      </c>
      <c r="M23" s="73"/>
      <c r="N23" s="73"/>
    </row>
    <row r="24" spans="1:14">
      <c r="A24" s="58">
        <v>14</v>
      </c>
      <c r="B24" s="78" t="s">
        <v>165</v>
      </c>
      <c r="C24" s="69">
        <v>899</v>
      </c>
      <c r="D24" s="61">
        <v>2</v>
      </c>
      <c r="E24" s="70" t="s">
        <v>43</v>
      </c>
      <c r="F24" s="60">
        <v>1798</v>
      </c>
      <c r="G24" s="74">
        <f>F24/H24</f>
        <v>2</v>
      </c>
      <c r="H24" s="64">
        <v>899</v>
      </c>
      <c r="I24" s="72">
        <f>F24/J24</f>
        <v>2</v>
      </c>
      <c r="J24" s="66">
        <v>899</v>
      </c>
      <c r="K24" s="67"/>
      <c r="L24" s="66"/>
      <c r="M24" s="73"/>
      <c r="N24" s="73"/>
    </row>
    <row r="25" spans="1:14">
      <c r="A25" s="58">
        <v>15</v>
      </c>
      <c r="B25" s="79" t="s">
        <v>166</v>
      </c>
      <c r="C25" s="69">
        <v>105</v>
      </c>
      <c r="D25" s="61">
        <v>50</v>
      </c>
      <c r="E25" s="70" t="s">
        <v>43</v>
      </c>
      <c r="F25" s="60">
        <v>5250</v>
      </c>
      <c r="G25" s="71">
        <f>F25/H25</f>
        <v>1.6666666666667</v>
      </c>
      <c r="H25" s="64">
        <v>3150</v>
      </c>
      <c r="I25" s="72">
        <f>F25/J25</f>
        <v>5</v>
      </c>
      <c r="J25" s="66">
        <v>1050</v>
      </c>
      <c r="K25" s="67">
        <f>F25/L25</f>
        <v>5</v>
      </c>
      <c r="L25" s="66">
        <v>1050</v>
      </c>
      <c r="M25" s="73"/>
      <c r="N25" s="73"/>
    </row>
    <row r="26" spans="1:14">
      <c r="A26" s="58">
        <v>16</v>
      </c>
      <c r="B26" s="80" t="s">
        <v>167</v>
      </c>
      <c r="C26" s="69">
        <v>49</v>
      </c>
      <c r="D26" s="61">
        <v>10</v>
      </c>
      <c r="E26" s="81" t="s">
        <v>43</v>
      </c>
      <c r="F26" s="60">
        <v>490</v>
      </c>
      <c r="G26" s="74">
        <f>F26/H26</f>
        <v>2</v>
      </c>
      <c r="H26" s="64">
        <v>245</v>
      </c>
      <c r="I26" s="72"/>
      <c r="J26" s="66"/>
      <c r="K26" s="67">
        <f>F26/L26</f>
        <v>2</v>
      </c>
      <c r="L26" s="66">
        <v>245</v>
      </c>
      <c r="M26" s="73"/>
      <c r="N26" s="73"/>
    </row>
    <row r="27" spans="1:14">
      <c r="A27" s="58">
        <v>17</v>
      </c>
      <c r="B27" s="79" t="s">
        <v>168</v>
      </c>
      <c r="C27" s="69">
        <v>389</v>
      </c>
      <c r="D27" s="61">
        <v>5</v>
      </c>
      <c r="E27" s="70" t="s">
        <v>43</v>
      </c>
      <c r="F27" s="60">
        <v>1945</v>
      </c>
      <c r="G27" s="71">
        <f>F27/H27</f>
        <v>1.6666666666667</v>
      </c>
      <c r="H27" s="64">
        <v>1167</v>
      </c>
      <c r="I27" s="72">
        <f>F27/J27</f>
        <v>5</v>
      </c>
      <c r="J27" s="66">
        <v>389</v>
      </c>
      <c r="K27" s="67">
        <f>F27/L27</f>
        <v>5</v>
      </c>
      <c r="L27" s="66">
        <v>389</v>
      </c>
      <c r="M27" s="73"/>
      <c r="N27" s="73"/>
    </row>
    <row r="28" spans="1:14">
      <c r="A28" s="58">
        <v>18</v>
      </c>
      <c r="B28" s="79" t="s">
        <v>169</v>
      </c>
      <c r="C28" s="69">
        <v>15</v>
      </c>
      <c r="D28" s="61">
        <v>5</v>
      </c>
      <c r="E28" s="70" t="s">
        <v>43</v>
      </c>
      <c r="F28" s="60">
        <v>75</v>
      </c>
      <c r="G28" s="74">
        <f>F28/H28</f>
        <v>1</v>
      </c>
      <c r="H28" s="82">
        <v>75</v>
      </c>
      <c r="I28" s="72"/>
      <c r="J28" s="66"/>
      <c r="K28" s="67"/>
      <c r="L28" s="66"/>
      <c r="M28" s="73"/>
      <c r="N28" s="73"/>
    </row>
    <row r="29" spans="1:14">
      <c r="A29" s="58">
        <v>19</v>
      </c>
      <c r="B29" s="83" t="s">
        <v>170</v>
      </c>
      <c r="C29" s="69">
        <v>25</v>
      </c>
      <c r="D29" s="61">
        <v>6</v>
      </c>
      <c r="E29" s="84" t="s">
        <v>43</v>
      </c>
      <c r="F29" s="60">
        <v>150</v>
      </c>
      <c r="G29" s="74">
        <f>F29/H29</f>
        <v>1</v>
      </c>
      <c r="H29" s="82">
        <v>150</v>
      </c>
      <c r="I29" s="72"/>
      <c r="J29" s="66"/>
      <c r="K29" s="67"/>
      <c r="L29" s="66"/>
      <c r="M29" s="73"/>
      <c r="N29" s="73"/>
    </row>
    <row r="30" spans="1:14">
      <c r="A30" s="58">
        <v>20</v>
      </c>
      <c r="B30" s="68" t="s">
        <v>171</v>
      </c>
      <c r="C30" s="69">
        <v>59</v>
      </c>
      <c r="D30" s="61">
        <v>20</v>
      </c>
      <c r="E30" s="70" t="s">
        <v>43</v>
      </c>
      <c r="F30" s="60">
        <v>1180</v>
      </c>
      <c r="G30" s="74">
        <f>F30/H30</f>
        <v>1</v>
      </c>
      <c r="H30" s="82">
        <v>1180</v>
      </c>
      <c r="I30" s="72"/>
      <c r="J30" s="66"/>
      <c r="K30" s="67"/>
      <c r="L30" s="66"/>
      <c r="M30" s="73"/>
      <c r="N30" s="73"/>
    </row>
    <row r="31" spans="1:14">
      <c r="A31" s="58">
        <v>21</v>
      </c>
      <c r="B31" s="85" t="s">
        <v>172</v>
      </c>
      <c r="C31" s="69">
        <v>39</v>
      </c>
      <c r="D31" s="61">
        <v>5</v>
      </c>
      <c r="E31" s="81" t="s">
        <v>43</v>
      </c>
      <c r="F31" s="60">
        <v>195</v>
      </c>
      <c r="G31" s="74">
        <f>F31/H31</f>
        <v>1</v>
      </c>
      <c r="H31" s="82">
        <v>195</v>
      </c>
      <c r="I31" s="72"/>
      <c r="J31" s="66"/>
      <c r="K31" s="67"/>
      <c r="L31" s="66"/>
      <c r="M31" s="73"/>
      <c r="N31" s="73"/>
    </row>
    <row r="32" spans="1:14">
      <c r="A32" s="58">
        <v>22</v>
      </c>
      <c r="B32" s="86" t="s">
        <v>173</v>
      </c>
      <c r="C32" s="69">
        <v>75</v>
      </c>
      <c r="D32" s="61">
        <v>5</v>
      </c>
      <c r="E32" s="87" t="s">
        <v>43</v>
      </c>
      <c r="F32" s="60">
        <v>375</v>
      </c>
      <c r="G32" s="74">
        <f>F32/H32</f>
        <v>1</v>
      </c>
      <c r="H32" s="82">
        <v>375</v>
      </c>
      <c r="I32" s="72"/>
      <c r="J32" s="66"/>
      <c r="K32" s="67"/>
      <c r="L32" s="66"/>
      <c r="M32" s="73"/>
      <c r="N32" s="73"/>
    </row>
    <row r="33" spans="1:14">
      <c r="A33" s="58">
        <v>23</v>
      </c>
      <c r="B33" s="75" t="s">
        <v>174</v>
      </c>
      <c r="C33" s="69">
        <v>15</v>
      </c>
      <c r="D33" s="61">
        <v>50</v>
      </c>
      <c r="E33" s="70" t="s">
        <v>43</v>
      </c>
      <c r="F33" s="60">
        <v>750</v>
      </c>
      <c r="G33" s="74">
        <f>F33/H33</f>
        <v>1</v>
      </c>
      <c r="H33" s="82">
        <v>750</v>
      </c>
      <c r="I33" s="72"/>
      <c r="J33" s="66"/>
      <c r="K33" s="67"/>
      <c r="L33" s="66"/>
      <c r="M33" s="73"/>
      <c r="N33" s="73"/>
    </row>
    <row r="34" spans="1:14">
      <c r="A34" s="58">
        <v>24</v>
      </c>
      <c r="B34" s="88" t="s">
        <v>175</v>
      </c>
      <c r="C34" s="69">
        <v>39</v>
      </c>
      <c r="D34" s="61">
        <v>20</v>
      </c>
      <c r="E34" s="81" t="s">
        <v>43</v>
      </c>
      <c r="F34" s="60">
        <v>780</v>
      </c>
      <c r="G34" s="74">
        <f>F34/H34</f>
        <v>1</v>
      </c>
      <c r="H34" s="82">
        <v>780</v>
      </c>
      <c r="I34" s="72"/>
      <c r="J34" s="66"/>
      <c r="K34" s="67"/>
      <c r="L34" s="66"/>
      <c r="M34" s="73"/>
      <c r="N34" s="73"/>
    </row>
    <row r="35" spans="1:14">
      <c r="A35" s="58">
        <v>25</v>
      </c>
      <c r="B35" s="75" t="s">
        <v>176</v>
      </c>
      <c r="C35" s="60">
        <v>39</v>
      </c>
      <c r="D35" s="61">
        <v>30</v>
      </c>
      <c r="E35" s="89" t="s">
        <v>43</v>
      </c>
      <c r="F35" s="60">
        <v>1170</v>
      </c>
      <c r="G35" s="74">
        <f>F35/H35</f>
        <v>1</v>
      </c>
      <c r="H35" s="90">
        <v>1170</v>
      </c>
      <c r="I35" s="72"/>
      <c r="J35" s="91"/>
      <c r="K35" s="67"/>
      <c r="L35" s="73"/>
      <c r="M35" s="73"/>
      <c r="N35" s="73"/>
    </row>
    <row r="36" spans="1:14">
      <c r="A36" s="58">
        <v>26</v>
      </c>
      <c r="B36" s="75" t="s">
        <v>177</v>
      </c>
      <c r="C36" s="69">
        <v>65</v>
      </c>
      <c r="D36" s="61">
        <v>20</v>
      </c>
      <c r="E36" s="89" t="s">
        <v>43</v>
      </c>
      <c r="F36" s="60">
        <v>1300</v>
      </c>
      <c r="G36" s="74">
        <f>F36/H36</f>
        <v>1</v>
      </c>
      <c r="H36" s="90">
        <v>1300</v>
      </c>
      <c r="I36" s="72"/>
      <c r="J36" s="91"/>
      <c r="K36" s="67"/>
      <c r="L36" s="73"/>
      <c r="M36" s="73"/>
      <c r="N36" s="73"/>
    </row>
    <row r="37" spans="1:14">
      <c r="A37" s="58">
        <v>27</v>
      </c>
      <c r="B37" s="75" t="s">
        <v>178</v>
      </c>
      <c r="C37" s="69">
        <v>39</v>
      </c>
      <c r="D37" s="61">
        <v>30</v>
      </c>
      <c r="E37" s="89" t="s">
        <v>43</v>
      </c>
      <c r="F37" s="60">
        <v>1170</v>
      </c>
      <c r="G37" s="74">
        <f>F37/H37</f>
        <v>1</v>
      </c>
      <c r="H37" s="90">
        <v>1170</v>
      </c>
      <c r="I37" s="72"/>
      <c r="J37" s="91"/>
      <c r="K37" s="67"/>
      <c r="L37" s="73"/>
      <c r="M37" s="73"/>
      <c r="N37" s="73"/>
    </row>
    <row r="38" spans="1:14">
      <c r="A38" s="58">
        <v>28</v>
      </c>
      <c r="B38" s="75" t="s">
        <v>179</v>
      </c>
      <c r="C38" s="69">
        <v>65</v>
      </c>
      <c r="D38" s="61">
        <v>25</v>
      </c>
      <c r="E38" s="89" t="s">
        <v>43</v>
      </c>
      <c r="F38" s="60">
        <v>1625</v>
      </c>
      <c r="G38" s="74">
        <f>F38/H38</f>
        <v>1</v>
      </c>
      <c r="H38" s="90">
        <v>1625</v>
      </c>
      <c r="I38" s="72"/>
      <c r="J38" s="91"/>
      <c r="K38" s="67"/>
      <c r="L38" s="73"/>
      <c r="M38" s="73"/>
      <c r="N38" s="73"/>
    </row>
    <row r="39" spans="1:14">
      <c r="A39" s="58">
        <v>29</v>
      </c>
      <c r="B39" s="75" t="s">
        <v>180</v>
      </c>
      <c r="C39" s="69">
        <v>59</v>
      </c>
      <c r="D39" s="61">
        <v>15</v>
      </c>
      <c r="E39" s="89" t="s">
        <v>43</v>
      </c>
      <c r="F39" s="60">
        <v>885</v>
      </c>
      <c r="G39" s="74">
        <f>F39/H39</f>
        <v>1</v>
      </c>
      <c r="H39" s="90">
        <v>885</v>
      </c>
      <c r="I39" s="72"/>
      <c r="J39" s="91"/>
      <c r="K39" s="67"/>
      <c r="L39" s="73"/>
      <c r="M39" s="73"/>
      <c r="N39" s="73"/>
    </row>
    <row r="40" spans="1:14">
      <c r="A40" s="58">
        <v>30</v>
      </c>
      <c r="B40" s="75" t="s">
        <v>181</v>
      </c>
      <c r="C40" s="69">
        <v>889</v>
      </c>
      <c r="D40" s="61">
        <v>2</v>
      </c>
      <c r="E40" s="89" t="s">
        <v>158</v>
      </c>
      <c r="F40" s="60">
        <v>1778</v>
      </c>
      <c r="G40" s="74">
        <f>F40/H40</f>
        <v>1</v>
      </c>
      <c r="H40" s="90">
        <v>1778</v>
      </c>
      <c r="I40" s="72"/>
      <c r="J40" s="91"/>
      <c r="K40" s="67"/>
      <c r="L40" s="73"/>
      <c r="M40" s="73"/>
      <c r="N40" s="73"/>
    </row>
    <row r="41" spans="1:14">
      <c r="A41" s="92" t="s">
        <v>182</v>
      </c>
      <c r="B41" s="93"/>
      <c r="C41" s="94">
        <f>SUM(C11:C40)</f>
        <v>6110</v>
      </c>
      <c r="D41" s="95">
        <f>SUM(D11:D40)</f>
        <v>894</v>
      </c>
      <c r="E41" s="96"/>
      <c r="F41" s="97">
        <f>SUM(F11:F40)</f>
        <v>154644</v>
      </c>
      <c r="G41" s="98">
        <f>SUM(G11:G40)</f>
        <v>58.833333333333</v>
      </c>
      <c r="H41" s="98">
        <f>SUM(H11:H40)</f>
        <v>68323</v>
      </c>
      <c r="I41" s="99">
        <f>SUM(I11:I40)</f>
        <v>42.5</v>
      </c>
      <c r="J41" s="97">
        <f>SUM(J11:J40)</f>
        <v>50178</v>
      </c>
      <c r="K41" s="96">
        <f>SUM(K11:K40)</f>
        <v>47</v>
      </c>
      <c r="L41" s="97">
        <f>SUM(L11:L40)</f>
        <v>36143</v>
      </c>
      <c r="M41" s="96"/>
      <c r="N41" s="96"/>
    </row>
    <row r="43" spans="1:14">
      <c r="A43" s="23" t="s">
        <v>142</v>
      </c>
      <c r="B43" s="24"/>
      <c r="C43" s="25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8"/>
    </row>
    <row r="44" spans="1:14" customHeight="1" ht="15.7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</row>
    <row r="45" spans="1:14" customHeight="1" ht="15.75">
      <c r="A45" s="29"/>
      <c r="B45" s="30"/>
      <c r="C45" s="30"/>
      <c r="D45" s="30"/>
      <c r="E45" s="30"/>
      <c r="F45" s="32" t="s">
        <v>143</v>
      </c>
      <c r="G45" s="32"/>
      <c r="H45" s="32"/>
      <c r="I45" s="32"/>
      <c r="J45" s="30"/>
      <c r="K45" s="30"/>
      <c r="L45" s="30"/>
      <c r="M45" s="30"/>
      <c r="N45" s="31"/>
    </row>
    <row r="46" spans="1:14" customHeight="1" ht="15">
      <c r="A46" s="33"/>
      <c r="B46" s="34"/>
      <c r="C46" s="34"/>
      <c r="D46" s="34"/>
      <c r="E46" s="34"/>
      <c r="G46" s="35" t="s">
        <v>2</v>
      </c>
      <c r="H46" s="35"/>
      <c r="J46" s="34"/>
      <c r="K46" s="34"/>
      <c r="L46" s="34"/>
      <c r="M46" s="34"/>
      <c r="N46" s="36"/>
    </row>
    <row r="47" spans="1:14" customHeight="1" ht="15.75">
      <c r="A47" s="37" t="s">
        <v>144</v>
      </c>
      <c r="B47" s="38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40"/>
    </row>
    <row r="48" spans="1:14" customHeight="1" ht="15.75">
      <c r="A48" s="41" t="s">
        <v>145</v>
      </c>
      <c r="B48" s="41"/>
      <c r="C48" s="41"/>
      <c r="D48" s="41"/>
      <c r="E48" s="41"/>
      <c r="F48" s="42" t="s">
        <v>5</v>
      </c>
      <c r="G48" s="42"/>
      <c r="H48" s="42"/>
      <c r="I48" s="42"/>
      <c r="J48" s="42"/>
      <c r="K48" s="43" t="s">
        <v>183</v>
      </c>
      <c r="L48" s="43"/>
      <c r="M48" s="43"/>
      <c r="N48" s="43"/>
    </row>
    <row r="49" spans="1:14" customHeight="1" ht="15.75">
      <c r="A49" s="44" t="s">
        <v>147</v>
      </c>
      <c r="B49" s="44"/>
      <c r="C49" s="44"/>
      <c r="D49" s="44"/>
      <c r="E49" s="44"/>
      <c r="F49" s="45" t="s">
        <v>8</v>
      </c>
      <c r="G49" s="42" t="s">
        <v>9</v>
      </c>
      <c r="H49" s="42"/>
      <c r="I49" s="42" t="s">
        <v>10</v>
      </c>
      <c r="J49" s="42"/>
      <c r="K49" s="46" t="s">
        <v>11</v>
      </c>
      <c r="L49" s="46"/>
      <c r="M49" s="46"/>
      <c r="N49" s="46"/>
    </row>
    <row r="50" spans="1:14">
      <c r="A50" s="47" t="s">
        <v>12</v>
      </c>
      <c r="B50" s="47" t="s">
        <v>13</v>
      </c>
      <c r="C50" s="47" t="s">
        <v>14</v>
      </c>
      <c r="D50" s="48" t="s">
        <v>15</v>
      </c>
      <c r="E50" s="49"/>
      <c r="F50" s="47" t="s">
        <v>16</v>
      </c>
      <c r="G50" s="42" t="s">
        <v>17</v>
      </c>
      <c r="H50" s="42"/>
      <c r="I50" s="42"/>
      <c r="J50" s="42"/>
      <c r="K50" s="42"/>
      <c r="L50" s="42"/>
      <c r="M50" s="42"/>
      <c r="N50" s="42"/>
    </row>
    <row r="51" spans="1:14">
      <c r="A51" s="47"/>
      <c r="B51" s="47"/>
      <c r="C51" s="47"/>
      <c r="D51" s="50"/>
      <c r="E51" s="51"/>
      <c r="F51" s="47"/>
      <c r="G51" s="52" t="s">
        <v>18</v>
      </c>
      <c r="H51" s="52"/>
      <c r="I51" s="53" t="s">
        <v>19</v>
      </c>
      <c r="J51" s="53"/>
      <c r="K51" s="54" t="s">
        <v>20</v>
      </c>
      <c r="L51" s="54"/>
      <c r="M51" s="55" t="s">
        <v>21</v>
      </c>
      <c r="N51" s="55"/>
    </row>
    <row r="52" spans="1:14">
      <c r="A52" s="47"/>
      <c r="B52" s="47"/>
      <c r="C52" s="47"/>
      <c r="D52" s="56" t="s">
        <v>22</v>
      </c>
      <c r="E52" s="57" t="s">
        <v>13</v>
      </c>
      <c r="F52" s="47"/>
      <c r="G52" s="45" t="s">
        <v>23</v>
      </c>
      <c r="H52" s="57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4">
      <c r="A53" s="58">
        <v>31</v>
      </c>
      <c r="B53" s="100" t="s">
        <v>184</v>
      </c>
      <c r="C53" s="69">
        <v>75</v>
      </c>
      <c r="D53" s="61">
        <v>4</v>
      </c>
      <c r="E53" s="89" t="s">
        <v>149</v>
      </c>
      <c r="F53" s="60">
        <v>300</v>
      </c>
      <c r="G53" s="71">
        <f>F53/H53</f>
        <v>1</v>
      </c>
      <c r="H53" s="90">
        <v>300</v>
      </c>
      <c r="I53" s="65"/>
      <c r="J53" s="66"/>
      <c r="K53" s="67"/>
      <c r="L53" s="66"/>
      <c r="M53" s="63"/>
      <c r="N53" s="63"/>
    </row>
    <row r="54" spans="1:14">
      <c r="A54" s="58">
        <v>32</v>
      </c>
      <c r="B54" s="101" t="s">
        <v>185</v>
      </c>
      <c r="C54" s="69">
        <v>75</v>
      </c>
      <c r="D54" s="61">
        <v>8</v>
      </c>
      <c r="E54" s="89" t="s">
        <v>149</v>
      </c>
      <c r="F54" s="60">
        <v>600</v>
      </c>
      <c r="G54" s="71">
        <f>F54/H54</f>
        <v>1</v>
      </c>
      <c r="H54" s="90">
        <v>600</v>
      </c>
      <c r="I54" s="72"/>
      <c r="J54" s="66"/>
      <c r="K54" s="67"/>
      <c r="L54" s="66"/>
      <c r="M54" s="73"/>
      <c r="N54" s="73"/>
    </row>
    <row r="55" spans="1:14">
      <c r="A55" s="58">
        <v>33</v>
      </c>
      <c r="B55" s="100" t="s">
        <v>186</v>
      </c>
      <c r="C55" s="69">
        <v>49</v>
      </c>
      <c r="D55" s="61">
        <v>20</v>
      </c>
      <c r="E55" s="89" t="s">
        <v>149</v>
      </c>
      <c r="F55" s="60">
        <v>980</v>
      </c>
      <c r="G55" s="74">
        <f>F55/H55</f>
        <v>1</v>
      </c>
      <c r="H55" s="90">
        <v>980</v>
      </c>
      <c r="I55" s="72"/>
      <c r="J55" s="64"/>
      <c r="K55" s="67"/>
      <c r="L55" s="64"/>
      <c r="M55" s="73"/>
      <c r="N55" s="73"/>
    </row>
    <row r="56" spans="1:14">
      <c r="A56" s="58">
        <v>34</v>
      </c>
      <c r="B56" s="100" t="s">
        <v>187</v>
      </c>
      <c r="C56" s="60">
        <v>1500</v>
      </c>
      <c r="D56" s="61">
        <v>5</v>
      </c>
      <c r="E56" s="89" t="s">
        <v>158</v>
      </c>
      <c r="F56" s="60">
        <v>7500</v>
      </c>
      <c r="G56" s="74">
        <f>F56/H56</f>
        <v>1</v>
      </c>
      <c r="H56" s="102">
        <v>7500</v>
      </c>
      <c r="I56" s="72"/>
      <c r="J56" s="66"/>
      <c r="K56" s="67"/>
      <c r="L56" s="64"/>
      <c r="M56" s="73"/>
      <c r="N56" s="73"/>
    </row>
    <row r="57" spans="1:14">
      <c r="A57" s="58">
        <v>35</v>
      </c>
      <c r="B57" s="100" t="s">
        <v>188</v>
      </c>
      <c r="C57" s="69">
        <v>1450</v>
      </c>
      <c r="D57" s="61">
        <v>2</v>
      </c>
      <c r="E57" s="89" t="s">
        <v>158</v>
      </c>
      <c r="F57" s="60">
        <v>2900</v>
      </c>
      <c r="G57" s="74"/>
      <c r="H57" s="64"/>
      <c r="I57" s="72"/>
      <c r="J57" s="60">
        <v>2900</v>
      </c>
      <c r="K57" s="67"/>
      <c r="L57" s="64"/>
      <c r="M57" s="73"/>
      <c r="N57" s="73"/>
    </row>
    <row r="58" spans="1:14">
      <c r="A58" s="58">
        <v>36</v>
      </c>
      <c r="B58" s="100" t="s">
        <v>189</v>
      </c>
      <c r="C58" s="69">
        <v>1800</v>
      </c>
      <c r="D58" s="61">
        <v>1</v>
      </c>
      <c r="E58" s="89" t="s">
        <v>158</v>
      </c>
      <c r="F58" s="60">
        <v>1800</v>
      </c>
      <c r="G58" s="74"/>
      <c r="H58" s="64"/>
      <c r="I58" s="72">
        <f>F58/J58</f>
        <v>1</v>
      </c>
      <c r="J58" s="60">
        <v>1800</v>
      </c>
      <c r="K58" s="67"/>
      <c r="L58" s="66"/>
      <c r="M58" s="73"/>
      <c r="N58" s="73"/>
    </row>
    <row r="59" spans="1:14">
      <c r="A59" s="58">
        <v>37</v>
      </c>
      <c r="B59" s="103" t="s">
        <v>190</v>
      </c>
      <c r="C59" s="69">
        <v>25</v>
      </c>
      <c r="D59" s="61">
        <v>25</v>
      </c>
      <c r="E59" s="89" t="s">
        <v>43</v>
      </c>
      <c r="F59" s="60">
        <v>625</v>
      </c>
      <c r="G59" s="74"/>
      <c r="H59" s="64"/>
      <c r="I59" s="72">
        <f>F59/J59</f>
        <v>1</v>
      </c>
      <c r="J59" s="60">
        <v>625</v>
      </c>
      <c r="K59" s="67"/>
      <c r="L59" s="66"/>
      <c r="M59" s="73"/>
      <c r="N59" s="73"/>
    </row>
    <row r="60" spans="1:14">
      <c r="A60" s="58">
        <v>38</v>
      </c>
      <c r="B60" s="104" t="s">
        <v>191</v>
      </c>
      <c r="C60" s="69">
        <v>369</v>
      </c>
      <c r="D60" s="61">
        <v>1</v>
      </c>
      <c r="E60" s="105" t="s">
        <v>192</v>
      </c>
      <c r="F60" s="60">
        <v>369</v>
      </c>
      <c r="G60" s="74"/>
      <c r="H60" s="64"/>
      <c r="I60" s="72">
        <f>F60/J60</f>
        <v>1</v>
      </c>
      <c r="J60" s="60">
        <v>369</v>
      </c>
      <c r="K60" s="67"/>
      <c r="L60" s="66"/>
      <c r="M60" s="73"/>
      <c r="N60" s="73"/>
    </row>
    <row r="61" spans="1:14">
      <c r="A61" s="58">
        <v>39</v>
      </c>
      <c r="B61" s="106" t="s">
        <v>193</v>
      </c>
      <c r="C61" s="69">
        <v>1800</v>
      </c>
      <c r="D61" s="61">
        <v>5</v>
      </c>
      <c r="E61" s="107" t="s">
        <v>158</v>
      </c>
      <c r="F61" s="60">
        <v>9000</v>
      </c>
      <c r="G61" s="74"/>
      <c r="H61" s="64"/>
      <c r="I61" s="72"/>
      <c r="J61" s="60">
        <v>9000</v>
      </c>
      <c r="K61" s="67"/>
      <c r="L61" s="66"/>
      <c r="M61" s="73"/>
      <c r="N61" s="73"/>
    </row>
    <row r="62" spans="1:14" customHeight="1" ht="16.5">
      <c r="A62" s="58">
        <v>40</v>
      </c>
      <c r="B62" s="108" t="s">
        <v>194</v>
      </c>
      <c r="C62" s="69">
        <v>1600</v>
      </c>
      <c r="D62" s="61">
        <v>2</v>
      </c>
      <c r="E62" s="109" t="s">
        <v>158</v>
      </c>
      <c r="F62" s="60">
        <v>3200</v>
      </c>
      <c r="G62" s="74"/>
      <c r="H62" s="64"/>
      <c r="I62" s="72">
        <f>F62/J62</f>
        <v>1</v>
      </c>
      <c r="J62" s="60">
        <v>3200</v>
      </c>
      <c r="K62" s="67"/>
      <c r="L62" s="66"/>
      <c r="M62" s="73"/>
      <c r="N62" s="73"/>
    </row>
    <row r="63" spans="1:14">
      <c r="A63" s="58">
        <v>41</v>
      </c>
      <c r="B63" s="110" t="s">
        <v>195</v>
      </c>
      <c r="C63" s="69">
        <v>700</v>
      </c>
      <c r="D63" s="61">
        <v>6</v>
      </c>
      <c r="E63" s="107" t="s">
        <v>158</v>
      </c>
      <c r="F63" s="60">
        <v>4200</v>
      </c>
      <c r="G63" s="74"/>
      <c r="H63" s="64"/>
      <c r="I63" s="72"/>
      <c r="J63" s="60">
        <v>4200</v>
      </c>
      <c r="K63" s="67"/>
      <c r="L63" s="66"/>
      <c r="M63" s="73"/>
      <c r="N63" s="73"/>
    </row>
    <row r="64" spans="1:14">
      <c r="A64" s="58">
        <v>42</v>
      </c>
      <c r="B64" s="110" t="s">
        <v>196</v>
      </c>
      <c r="C64" s="69">
        <v>1800</v>
      </c>
      <c r="D64" s="61">
        <v>2</v>
      </c>
      <c r="E64" s="107" t="s">
        <v>158</v>
      </c>
      <c r="F64" s="60">
        <v>3600</v>
      </c>
      <c r="G64" s="74"/>
      <c r="H64" s="64"/>
      <c r="I64" s="72">
        <f>F64/J64</f>
        <v>1</v>
      </c>
      <c r="J64" s="60">
        <v>3600</v>
      </c>
      <c r="K64" s="67"/>
      <c r="L64" s="64"/>
      <c r="M64" s="73"/>
      <c r="N64" s="73"/>
    </row>
    <row r="65" spans="1:14">
      <c r="A65" s="58">
        <v>43</v>
      </c>
      <c r="B65" s="110" t="s">
        <v>197</v>
      </c>
      <c r="C65" s="69">
        <v>22</v>
      </c>
      <c r="D65" s="61">
        <v>20</v>
      </c>
      <c r="E65" s="89" t="s">
        <v>43</v>
      </c>
      <c r="F65" s="60">
        <v>440</v>
      </c>
      <c r="G65" s="74"/>
      <c r="H65" s="64"/>
      <c r="I65" s="72"/>
      <c r="J65" s="64"/>
      <c r="K65" s="67">
        <f>F65/L65</f>
        <v>1</v>
      </c>
      <c r="L65" s="60">
        <v>440</v>
      </c>
      <c r="M65" s="73"/>
      <c r="N65" s="73"/>
    </row>
    <row r="66" spans="1:14">
      <c r="A66" s="58">
        <v>44</v>
      </c>
      <c r="B66" s="110" t="s">
        <v>198</v>
      </c>
      <c r="C66" s="69">
        <v>700</v>
      </c>
      <c r="D66" s="61">
        <v>3</v>
      </c>
      <c r="E66" s="89" t="s">
        <v>158</v>
      </c>
      <c r="F66" s="60">
        <v>2100</v>
      </c>
      <c r="G66" s="74"/>
      <c r="H66" s="64"/>
      <c r="I66" s="72"/>
      <c r="J66" s="66"/>
      <c r="K66" s="67"/>
      <c r="L66" s="60">
        <v>2100</v>
      </c>
      <c r="M66" s="73"/>
      <c r="N66" s="73"/>
    </row>
    <row r="67" spans="1:14">
      <c r="A67" s="58">
        <v>45</v>
      </c>
      <c r="B67" s="110" t="s">
        <v>199</v>
      </c>
      <c r="C67" s="69">
        <v>600</v>
      </c>
      <c r="D67" s="61">
        <v>1</v>
      </c>
      <c r="E67" s="89" t="s">
        <v>192</v>
      </c>
      <c r="F67" s="60">
        <v>600</v>
      </c>
      <c r="G67" s="71"/>
      <c r="H67" s="64"/>
      <c r="I67" s="72"/>
      <c r="J67" s="66"/>
      <c r="K67" s="67">
        <f>F67/L67</f>
        <v>1</v>
      </c>
      <c r="L67" s="60">
        <v>600</v>
      </c>
      <c r="M67" s="73"/>
      <c r="N67" s="73"/>
    </row>
    <row r="68" spans="1:14">
      <c r="A68" s="58">
        <v>46</v>
      </c>
      <c r="B68" s="110" t="s">
        <v>200</v>
      </c>
      <c r="C68" s="69">
        <v>700</v>
      </c>
      <c r="D68" s="61">
        <v>2</v>
      </c>
      <c r="E68" s="89" t="s">
        <v>158</v>
      </c>
      <c r="F68" s="60">
        <v>1400</v>
      </c>
      <c r="G68" s="74"/>
      <c r="H68" s="64"/>
      <c r="I68" s="72"/>
      <c r="J68" s="66"/>
      <c r="K68" s="67">
        <f>F68/L68</f>
        <v>1</v>
      </c>
      <c r="L68" s="60">
        <v>1400</v>
      </c>
      <c r="M68" s="73"/>
      <c r="N68" s="73"/>
    </row>
    <row r="69" spans="1:14">
      <c r="A69" s="58">
        <v>47</v>
      </c>
      <c r="B69" s="111" t="s">
        <v>201</v>
      </c>
      <c r="C69" s="69">
        <v>89</v>
      </c>
      <c r="D69" s="61">
        <v>4</v>
      </c>
      <c r="E69" s="112" t="s">
        <v>202</v>
      </c>
      <c r="F69" s="60">
        <v>356</v>
      </c>
      <c r="G69" s="71"/>
      <c r="H69" s="64"/>
      <c r="I69" s="72"/>
      <c r="J69" s="66"/>
      <c r="K69" s="67"/>
      <c r="L69" s="60">
        <v>356</v>
      </c>
      <c r="M69" s="73"/>
      <c r="N69" s="73"/>
    </row>
    <row r="70" spans="1:14">
      <c r="A70" s="58">
        <v>48</v>
      </c>
      <c r="B70" s="110" t="s">
        <v>203</v>
      </c>
      <c r="C70" s="60">
        <v>30</v>
      </c>
      <c r="D70" s="61">
        <v>20</v>
      </c>
      <c r="E70" s="89" t="s">
        <v>158</v>
      </c>
      <c r="F70" s="60">
        <v>600</v>
      </c>
      <c r="G70" s="74">
        <f>F70/H70</f>
        <v>1</v>
      </c>
      <c r="H70" s="60">
        <v>600</v>
      </c>
      <c r="I70" s="72"/>
      <c r="J70" s="66"/>
      <c r="K70" s="67"/>
      <c r="L70" s="66"/>
      <c r="M70" s="73"/>
      <c r="N70" s="73"/>
    </row>
    <row r="71" spans="1:14">
      <c r="A71" s="58">
        <v>49</v>
      </c>
      <c r="B71" s="100" t="s">
        <v>204</v>
      </c>
      <c r="C71" s="69">
        <v>15</v>
      </c>
      <c r="D71" s="61">
        <v>21</v>
      </c>
      <c r="E71" s="89" t="s">
        <v>158</v>
      </c>
      <c r="F71" s="60">
        <v>315</v>
      </c>
      <c r="G71" s="74">
        <f>F71/H71</f>
        <v>1</v>
      </c>
      <c r="H71" s="60">
        <v>315</v>
      </c>
      <c r="I71" s="72"/>
      <c r="J71" s="66"/>
      <c r="K71" s="67"/>
      <c r="L71" s="66"/>
      <c r="M71" s="73"/>
      <c r="N71" s="73"/>
    </row>
    <row r="72" spans="1:14">
      <c r="A72" s="58">
        <v>50</v>
      </c>
      <c r="B72" s="100" t="s">
        <v>205</v>
      </c>
      <c r="C72" s="69">
        <v>45</v>
      </c>
      <c r="D72" s="61">
        <v>10</v>
      </c>
      <c r="E72" s="89" t="s">
        <v>149</v>
      </c>
      <c r="F72" s="60">
        <v>450</v>
      </c>
      <c r="G72" s="74">
        <f>F72/H72</f>
        <v>1</v>
      </c>
      <c r="H72" s="60">
        <v>450</v>
      </c>
      <c r="I72" s="72"/>
      <c r="J72" s="66"/>
      <c r="K72" s="67"/>
      <c r="L72" s="66"/>
      <c r="M72" s="73"/>
      <c r="N72" s="73"/>
    </row>
    <row r="73" spans="1:14">
      <c r="A73" s="58">
        <v>51</v>
      </c>
      <c r="B73" s="100" t="s">
        <v>206</v>
      </c>
      <c r="C73" s="69">
        <v>59</v>
      </c>
      <c r="D73" s="61">
        <v>10</v>
      </c>
      <c r="E73" s="89" t="s">
        <v>149</v>
      </c>
      <c r="F73" s="60">
        <v>590</v>
      </c>
      <c r="G73" s="74"/>
      <c r="H73" s="113"/>
      <c r="I73" s="72">
        <f>F73/J73</f>
        <v>1</v>
      </c>
      <c r="J73" s="60">
        <v>590</v>
      </c>
      <c r="K73" s="67"/>
      <c r="L73" s="66"/>
      <c r="M73" s="73"/>
      <c r="N73" s="73"/>
    </row>
    <row r="74" spans="1:14">
      <c r="A74" s="58">
        <v>52</v>
      </c>
      <c r="B74" s="100" t="s">
        <v>207</v>
      </c>
      <c r="C74" s="69">
        <v>39</v>
      </c>
      <c r="D74" s="61">
        <v>10</v>
      </c>
      <c r="E74" s="89" t="s">
        <v>149</v>
      </c>
      <c r="F74" s="60">
        <v>390</v>
      </c>
      <c r="G74" s="74"/>
      <c r="H74" s="113"/>
      <c r="I74" s="72">
        <f>F74/J74</f>
        <v>1</v>
      </c>
      <c r="J74" s="60">
        <v>390</v>
      </c>
      <c r="K74" s="67"/>
      <c r="L74" s="66"/>
      <c r="M74" s="73"/>
      <c r="N74" s="73"/>
    </row>
    <row r="75" spans="1:14">
      <c r="A75" s="58">
        <v>53</v>
      </c>
      <c r="B75" s="100" t="s">
        <v>208</v>
      </c>
      <c r="C75" s="69">
        <v>49</v>
      </c>
      <c r="D75" s="61">
        <v>10</v>
      </c>
      <c r="E75" s="89" t="s">
        <v>149</v>
      </c>
      <c r="F75" s="60">
        <v>490</v>
      </c>
      <c r="G75" s="74"/>
      <c r="H75" s="113"/>
      <c r="I75" s="72">
        <f>F75/J75</f>
        <v>1</v>
      </c>
      <c r="J75" s="60">
        <v>490</v>
      </c>
      <c r="K75" s="67"/>
      <c r="L75" s="66"/>
      <c r="M75" s="73"/>
      <c r="N75" s="73"/>
    </row>
    <row r="76" spans="1:14">
      <c r="A76" s="58">
        <v>54</v>
      </c>
      <c r="B76" s="100" t="s">
        <v>209</v>
      </c>
      <c r="C76" s="69">
        <v>65</v>
      </c>
      <c r="D76" s="114">
        <v>8</v>
      </c>
      <c r="E76" s="115" t="s">
        <v>39</v>
      </c>
      <c r="F76" s="60">
        <v>520</v>
      </c>
      <c r="G76" s="74">
        <f>F76/H76</f>
        <v>1</v>
      </c>
      <c r="H76" s="60">
        <v>520</v>
      </c>
      <c r="I76" s="72"/>
      <c r="J76" s="63"/>
      <c r="K76" s="67"/>
      <c r="L76" s="66"/>
      <c r="M76" s="73"/>
      <c r="N76" s="73"/>
    </row>
    <row r="77" spans="1:14">
      <c r="A77" s="58">
        <v>55</v>
      </c>
      <c r="B77" s="100" t="s">
        <v>210</v>
      </c>
      <c r="C77" s="69">
        <v>159</v>
      </c>
      <c r="D77" s="114">
        <v>10</v>
      </c>
      <c r="E77" s="115" t="s">
        <v>39</v>
      </c>
      <c r="F77" s="60">
        <v>1590</v>
      </c>
      <c r="G77" s="74"/>
      <c r="H77" s="116"/>
      <c r="I77" s="72"/>
      <c r="J77" s="66"/>
      <c r="K77" s="67">
        <f>F77/L77</f>
        <v>1</v>
      </c>
      <c r="L77" s="82">
        <v>1590</v>
      </c>
      <c r="M77" s="73"/>
      <c r="N77" s="73"/>
    </row>
    <row r="78" spans="1:14">
      <c r="A78" s="58">
        <v>56</v>
      </c>
      <c r="B78" s="100" t="s">
        <v>211</v>
      </c>
      <c r="C78" s="69">
        <v>79</v>
      </c>
      <c r="D78" s="114">
        <v>10</v>
      </c>
      <c r="E78" s="89" t="s">
        <v>43</v>
      </c>
      <c r="F78" s="60">
        <v>790</v>
      </c>
      <c r="G78" s="74"/>
      <c r="H78" s="116"/>
      <c r="I78" s="72"/>
      <c r="J78" s="66"/>
      <c r="K78" s="67">
        <f>F78/L78</f>
        <v>1</v>
      </c>
      <c r="L78" s="82">
        <v>790</v>
      </c>
      <c r="M78" s="73"/>
      <c r="N78" s="73"/>
    </row>
    <row r="79" spans="1:14">
      <c r="A79" s="58">
        <v>57</v>
      </c>
      <c r="B79" s="117" t="s">
        <v>212</v>
      </c>
      <c r="C79" s="60">
        <v>49</v>
      </c>
      <c r="D79" s="114">
        <v>30</v>
      </c>
      <c r="E79" s="118" t="s">
        <v>43</v>
      </c>
      <c r="F79" s="60">
        <v>1470</v>
      </c>
      <c r="G79" s="74">
        <f>F79/H79</f>
        <v>3</v>
      </c>
      <c r="H79" s="116">
        <v>490</v>
      </c>
      <c r="I79" s="72">
        <f>F79/J79</f>
        <v>3</v>
      </c>
      <c r="J79" s="116">
        <v>490</v>
      </c>
      <c r="K79" s="67">
        <f>F79/L79</f>
        <v>3</v>
      </c>
      <c r="L79" s="116">
        <v>490</v>
      </c>
      <c r="M79" s="73"/>
      <c r="N79" s="73"/>
    </row>
    <row r="80" spans="1:14">
      <c r="A80" s="58">
        <v>58</v>
      </c>
      <c r="B80" s="103" t="s">
        <v>213</v>
      </c>
      <c r="C80" s="69">
        <v>109</v>
      </c>
      <c r="D80" s="114">
        <v>15</v>
      </c>
      <c r="E80" s="89" t="s">
        <v>214</v>
      </c>
      <c r="F80" s="60">
        <v>1635</v>
      </c>
      <c r="G80" s="74">
        <f>F80/H80</f>
        <v>3</v>
      </c>
      <c r="H80" s="116">
        <v>545</v>
      </c>
      <c r="I80" s="72">
        <f>F80/J80</f>
        <v>3</v>
      </c>
      <c r="J80" s="66">
        <v>545</v>
      </c>
      <c r="K80" s="67">
        <f>F80/L80</f>
        <v>3</v>
      </c>
      <c r="L80" s="66">
        <v>545</v>
      </c>
      <c r="M80" s="73"/>
      <c r="N80" s="73"/>
    </row>
    <row r="81" spans="1:14">
      <c r="A81" s="58">
        <v>59</v>
      </c>
      <c r="B81" s="106" t="s">
        <v>215</v>
      </c>
      <c r="C81" s="69">
        <v>926</v>
      </c>
      <c r="D81" s="114">
        <v>4</v>
      </c>
      <c r="E81" s="119" t="s">
        <v>158</v>
      </c>
      <c r="F81" s="60">
        <v>3704</v>
      </c>
      <c r="G81" s="74">
        <f>F81/H81</f>
        <v>2</v>
      </c>
      <c r="H81" s="116">
        <v>1852</v>
      </c>
      <c r="I81" s="72"/>
      <c r="J81" s="66"/>
      <c r="K81" s="67">
        <f>F81/L81</f>
        <v>2</v>
      </c>
      <c r="L81" s="116">
        <v>1852</v>
      </c>
      <c r="M81" s="73"/>
      <c r="N81" s="73"/>
    </row>
    <row r="82" spans="1:14">
      <c r="A82" s="58">
        <v>60</v>
      </c>
      <c r="B82" s="110" t="s">
        <v>216</v>
      </c>
      <c r="C82" s="69">
        <v>69</v>
      </c>
      <c r="D82" s="114">
        <v>15</v>
      </c>
      <c r="E82" s="119" t="s">
        <v>43</v>
      </c>
      <c r="F82" s="60">
        <v>1035</v>
      </c>
      <c r="G82" s="74">
        <f>F82/H82</f>
        <v>3</v>
      </c>
      <c r="H82" s="116">
        <v>345</v>
      </c>
      <c r="I82" s="72">
        <f>F82/J82</f>
        <v>3</v>
      </c>
      <c r="J82" s="116">
        <v>345</v>
      </c>
      <c r="K82" s="67">
        <f>F82/L82</f>
        <v>3</v>
      </c>
      <c r="L82" s="116">
        <v>345</v>
      </c>
      <c r="M82" s="73"/>
      <c r="N82" s="73"/>
    </row>
    <row r="83" spans="1:14">
      <c r="A83" s="58">
        <v>61</v>
      </c>
      <c r="B83" s="110" t="s">
        <v>217</v>
      </c>
      <c r="C83" s="69">
        <v>69</v>
      </c>
      <c r="D83" s="114">
        <v>15</v>
      </c>
      <c r="E83" s="119" t="s">
        <v>43</v>
      </c>
      <c r="F83" s="60">
        <v>1035</v>
      </c>
      <c r="G83" s="74">
        <f>F83/H83</f>
        <v>3</v>
      </c>
      <c r="H83" s="116">
        <v>345</v>
      </c>
      <c r="I83" s="72">
        <f>F83/J83</f>
        <v>3</v>
      </c>
      <c r="J83" s="116">
        <v>345</v>
      </c>
      <c r="K83" s="67">
        <f>F83/L83</f>
        <v>3</v>
      </c>
      <c r="L83" s="116">
        <v>345</v>
      </c>
      <c r="M83" s="73"/>
      <c r="N83" s="73"/>
    </row>
    <row r="84" spans="1:14">
      <c r="A84" s="58">
        <v>62</v>
      </c>
      <c r="B84" s="110" t="s">
        <v>218</v>
      </c>
      <c r="C84" s="69">
        <v>594</v>
      </c>
      <c r="D84" s="114">
        <v>5</v>
      </c>
      <c r="E84" s="118" t="s">
        <v>214</v>
      </c>
      <c r="F84" s="60">
        <v>2970</v>
      </c>
      <c r="G84" s="74"/>
      <c r="H84" s="90"/>
      <c r="I84" s="72">
        <f>F84/J84</f>
        <v>1</v>
      </c>
      <c r="J84" s="60">
        <v>2970</v>
      </c>
      <c r="K84" s="67">
        <f>SUM(K53:K83)</f>
        <v>19</v>
      </c>
      <c r="L84" s="73"/>
      <c r="M84" s="73"/>
      <c r="N84" s="73"/>
    </row>
    <row r="85" spans="1:14">
      <c r="A85" s="92" t="s">
        <v>182</v>
      </c>
      <c r="B85" s="93"/>
      <c r="C85" s="94">
        <f>SUM(C53:C84)</f>
        <v>15710</v>
      </c>
      <c r="D85" s="95">
        <f>SUM(D53:D84)</f>
        <v>304</v>
      </c>
      <c r="E85" s="96"/>
      <c r="F85" s="97">
        <f>SUM(F53:F84)</f>
        <v>57554</v>
      </c>
      <c r="G85" s="98">
        <f>SUM(G53:G84)</f>
        <v>22</v>
      </c>
      <c r="H85" s="98">
        <f>SUM(H53:H84)</f>
        <v>14842</v>
      </c>
      <c r="I85" s="99">
        <f>SUM(I53:I84)</f>
        <v>21</v>
      </c>
      <c r="J85" s="97">
        <f>SUM(J53:J84)</f>
        <v>31859</v>
      </c>
      <c r="K85" s="96"/>
      <c r="L85" s="97">
        <f>SUM(L53:L84)</f>
        <v>10853</v>
      </c>
      <c r="M85" s="96"/>
      <c r="N85" s="96"/>
    </row>
    <row r="86" spans="1:14" s="127" customFormat="1">
      <c r="A86" s="120"/>
      <c r="B86" s="120"/>
      <c r="C86" s="121"/>
      <c r="D86" s="122"/>
      <c r="E86" s="123"/>
      <c r="F86" s="124"/>
      <c r="G86" s="125"/>
      <c r="H86" s="125"/>
      <c r="I86" s="126"/>
      <c r="J86" s="124"/>
      <c r="K86" s="123"/>
      <c r="L86" s="123"/>
      <c r="M86" s="123"/>
      <c r="N86" s="123"/>
    </row>
    <row r="87" spans="1:14">
      <c r="A87" s="23" t="s">
        <v>142</v>
      </c>
      <c r="B87" s="24"/>
      <c r="C87" s="25"/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8"/>
    </row>
    <row r="88" spans="1:14" customHeight="1" ht="15.75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1"/>
    </row>
    <row r="89" spans="1:14" customHeight="1" ht="15.75">
      <c r="A89" s="29"/>
      <c r="B89" s="30"/>
      <c r="C89" s="30"/>
      <c r="D89" s="30"/>
      <c r="E89" s="30"/>
      <c r="F89" s="32" t="s">
        <v>143</v>
      </c>
      <c r="G89" s="32"/>
      <c r="H89" s="32"/>
      <c r="I89" s="32"/>
      <c r="J89" s="30"/>
      <c r="K89" s="30"/>
      <c r="L89" s="30"/>
      <c r="M89" s="30"/>
      <c r="N89" s="31"/>
    </row>
    <row r="90" spans="1:14">
      <c r="A90" s="33"/>
      <c r="B90" s="34"/>
      <c r="C90" s="34"/>
      <c r="D90" s="34"/>
      <c r="E90" s="34"/>
      <c r="G90" s="35" t="s">
        <v>2</v>
      </c>
      <c r="H90" s="35"/>
      <c r="J90" s="34"/>
      <c r="K90" s="34"/>
      <c r="L90" s="34"/>
      <c r="M90" s="34"/>
      <c r="N90" s="36"/>
    </row>
    <row r="91" spans="1:14" customHeight="1" ht="15.75">
      <c r="A91" s="37" t="s">
        <v>144</v>
      </c>
      <c r="B91" s="38"/>
      <c r="C91" s="38"/>
      <c r="D91" s="38"/>
      <c r="E91" s="39"/>
      <c r="F91" s="39"/>
      <c r="G91" s="39"/>
      <c r="H91" s="39"/>
      <c r="I91" s="39"/>
      <c r="J91" s="39"/>
      <c r="K91" s="39"/>
      <c r="L91" s="39"/>
      <c r="M91" s="39"/>
      <c r="N91" s="40"/>
    </row>
    <row r="92" spans="1:14" customHeight="1" ht="15.75">
      <c r="A92" s="41" t="s">
        <v>145</v>
      </c>
      <c r="B92" s="41"/>
      <c r="C92" s="41"/>
      <c r="D92" s="41"/>
      <c r="E92" s="41"/>
      <c r="F92" s="42" t="s">
        <v>5</v>
      </c>
      <c r="G92" s="42"/>
      <c r="H92" s="42"/>
      <c r="I92" s="42"/>
      <c r="J92" s="42"/>
      <c r="K92" s="43" t="s">
        <v>219</v>
      </c>
      <c r="L92" s="43"/>
      <c r="M92" s="43"/>
      <c r="N92" s="43"/>
    </row>
    <row r="93" spans="1:14" customHeight="1" ht="15.75">
      <c r="A93" s="44" t="s">
        <v>147</v>
      </c>
      <c r="B93" s="44"/>
      <c r="C93" s="44"/>
      <c r="D93" s="44"/>
      <c r="E93" s="44"/>
      <c r="F93" s="45" t="s">
        <v>8</v>
      </c>
      <c r="G93" s="42" t="s">
        <v>9</v>
      </c>
      <c r="H93" s="42"/>
      <c r="I93" s="42" t="s">
        <v>10</v>
      </c>
      <c r="J93" s="42"/>
      <c r="K93" s="46" t="s">
        <v>11</v>
      </c>
      <c r="L93" s="46"/>
      <c r="M93" s="46"/>
      <c r="N93" s="46"/>
    </row>
    <row r="94" spans="1:14">
      <c r="A94" s="47" t="s">
        <v>12</v>
      </c>
      <c r="B94" s="47" t="s">
        <v>13</v>
      </c>
      <c r="C94" s="47" t="s">
        <v>14</v>
      </c>
      <c r="D94" s="48" t="s">
        <v>15</v>
      </c>
      <c r="E94" s="49"/>
      <c r="F94" s="47" t="s">
        <v>16</v>
      </c>
      <c r="G94" s="42" t="s">
        <v>17</v>
      </c>
      <c r="H94" s="42"/>
      <c r="I94" s="42"/>
      <c r="J94" s="42"/>
      <c r="K94" s="42"/>
      <c r="L94" s="42"/>
      <c r="M94" s="42"/>
      <c r="N94" s="42"/>
    </row>
    <row r="95" spans="1:14">
      <c r="A95" s="47"/>
      <c r="B95" s="47"/>
      <c r="C95" s="47"/>
      <c r="D95" s="50"/>
      <c r="E95" s="51"/>
      <c r="F95" s="47"/>
      <c r="G95" s="52" t="s">
        <v>18</v>
      </c>
      <c r="H95" s="52"/>
      <c r="I95" s="53" t="s">
        <v>19</v>
      </c>
      <c r="J95" s="53"/>
      <c r="K95" s="54" t="s">
        <v>20</v>
      </c>
      <c r="L95" s="54"/>
      <c r="M95" s="55" t="s">
        <v>21</v>
      </c>
      <c r="N95" s="55"/>
    </row>
    <row r="96" spans="1:14">
      <c r="A96" s="47"/>
      <c r="B96" s="47"/>
      <c r="C96" s="47"/>
      <c r="D96" s="56" t="s">
        <v>22</v>
      </c>
      <c r="E96" s="57" t="s">
        <v>13</v>
      </c>
      <c r="F96" s="47"/>
      <c r="G96" s="45" t="s">
        <v>23</v>
      </c>
      <c r="H96" s="57" t="s">
        <v>24</v>
      </c>
      <c r="I96" s="57" t="s">
        <v>23</v>
      </c>
      <c r="J96" s="57" t="s">
        <v>24</v>
      </c>
      <c r="K96" s="57" t="s">
        <v>23</v>
      </c>
      <c r="L96" s="57" t="s">
        <v>24</v>
      </c>
      <c r="M96" s="57" t="s">
        <v>23</v>
      </c>
      <c r="N96" s="57" t="s">
        <v>24</v>
      </c>
    </row>
    <row r="97" spans="1:14" customHeight="1" ht="16.5">
      <c r="A97" s="58">
        <v>63</v>
      </c>
      <c r="B97" s="110" t="s">
        <v>220</v>
      </c>
      <c r="C97" s="69">
        <v>594</v>
      </c>
      <c r="D97" s="114">
        <v>5</v>
      </c>
      <c r="E97" s="5" t="s">
        <v>214</v>
      </c>
      <c r="F97" s="60">
        <v>2970</v>
      </c>
      <c r="G97" s="71"/>
      <c r="H97" s="116"/>
      <c r="I97" s="72">
        <f>F97/J97</f>
        <v>1</v>
      </c>
      <c r="J97" s="60">
        <v>2970</v>
      </c>
      <c r="K97" s="67"/>
      <c r="L97" s="66"/>
      <c r="M97" s="63"/>
      <c r="N97" s="63"/>
    </row>
    <row r="98" spans="1:14">
      <c r="A98" s="58">
        <v>64</v>
      </c>
      <c r="B98" s="110" t="s">
        <v>221</v>
      </c>
      <c r="C98" s="69">
        <v>594</v>
      </c>
      <c r="D98" s="114">
        <v>5</v>
      </c>
      <c r="E98" s="128" t="s">
        <v>214</v>
      </c>
      <c r="F98" s="60">
        <v>2970</v>
      </c>
      <c r="G98" s="71"/>
      <c r="H98" s="116"/>
      <c r="I98" s="72">
        <f>F98/J98</f>
        <v>13.623853211009</v>
      </c>
      <c r="J98" s="116">
        <v>218</v>
      </c>
      <c r="K98" s="129">
        <f>F98/L98</f>
        <v>13.623853211009</v>
      </c>
      <c r="L98" s="116">
        <v>218</v>
      </c>
      <c r="M98" s="73"/>
      <c r="N98" s="73"/>
    </row>
    <row r="99" spans="1:14">
      <c r="A99" s="58">
        <v>65</v>
      </c>
      <c r="B99" s="110" t="s">
        <v>222</v>
      </c>
      <c r="C99" s="69">
        <v>109</v>
      </c>
      <c r="D99" s="114">
        <v>6</v>
      </c>
      <c r="E99" s="5" t="s">
        <v>223</v>
      </c>
      <c r="F99" s="60">
        <v>654</v>
      </c>
      <c r="G99" s="74">
        <f>F99/H99</f>
        <v>3</v>
      </c>
      <c r="H99" s="116">
        <v>218</v>
      </c>
      <c r="I99" s="72"/>
      <c r="J99" s="66">
        <v>2945</v>
      </c>
      <c r="K99" s="129">
        <f>F99/L99</f>
        <v>0.22207130730051</v>
      </c>
      <c r="L99" s="66">
        <v>2945</v>
      </c>
      <c r="M99" s="73"/>
      <c r="N99" s="73"/>
    </row>
    <row r="100" spans="1:14">
      <c r="A100" s="58">
        <v>66</v>
      </c>
      <c r="B100" s="110" t="s">
        <v>224</v>
      </c>
      <c r="C100" s="69">
        <v>589</v>
      </c>
      <c r="D100" s="114">
        <v>19</v>
      </c>
      <c r="E100" s="130" t="s">
        <v>43</v>
      </c>
      <c r="F100" s="60">
        <v>11191</v>
      </c>
      <c r="G100" s="71">
        <f>F100/H100</f>
        <v>2.1111111111111</v>
      </c>
      <c r="H100" s="116">
        <v>5301</v>
      </c>
      <c r="I100" s="72">
        <f>F100/J100</f>
        <v>5.7537275064267</v>
      </c>
      <c r="J100" s="116">
        <v>1945</v>
      </c>
      <c r="K100" s="129">
        <f>F100/L100</f>
        <v>5.7537275064267</v>
      </c>
      <c r="L100" s="116">
        <v>1945</v>
      </c>
      <c r="M100" s="73"/>
      <c r="N100" s="73"/>
    </row>
    <row r="101" spans="1:14">
      <c r="A101" s="58">
        <v>67</v>
      </c>
      <c r="B101" s="110" t="s">
        <v>225</v>
      </c>
      <c r="C101" s="69">
        <v>389</v>
      </c>
      <c r="D101" s="114">
        <v>15</v>
      </c>
      <c r="E101" s="130" t="s">
        <v>43</v>
      </c>
      <c r="F101" s="60">
        <v>5835</v>
      </c>
      <c r="G101" s="74">
        <f>F101/H101</f>
        <v>3</v>
      </c>
      <c r="H101" s="116">
        <v>1945</v>
      </c>
      <c r="I101" s="72"/>
      <c r="J101" s="66"/>
      <c r="K101" s="129"/>
      <c r="L101" s="66"/>
      <c r="M101" s="73"/>
      <c r="N101" s="73"/>
    </row>
    <row r="102" spans="1:14">
      <c r="A102" s="58">
        <v>68</v>
      </c>
      <c r="B102" s="110" t="s">
        <v>226</v>
      </c>
      <c r="C102" s="69">
        <v>6</v>
      </c>
      <c r="D102" s="114">
        <v>40</v>
      </c>
      <c r="E102" s="130" t="s">
        <v>43</v>
      </c>
      <c r="F102" s="60">
        <v>240</v>
      </c>
      <c r="G102" s="74">
        <f>F102/H102</f>
        <v>1</v>
      </c>
      <c r="H102" s="60">
        <v>240</v>
      </c>
      <c r="I102" s="72"/>
      <c r="J102" s="66"/>
      <c r="K102" s="129"/>
      <c r="L102" s="66"/>
      <c r="M102" s="73"/>
      <c r="N102" s="73"/>
    </row>
    <row r="103" spans="1:14">
      <c r="A103" s="58">
        <v>69</v>
      </c>
      <c r="B103" s="100" t="s">
        <v>227</v>
      </c>
      <c r="C103" s="69">
        <v>234</v>
      </c>
      <c r="D103" s="114">
        <v>10</v>
      </c>
      <c r="E103" s="5" t="s">
        <v>158</v>
      </c>
      <c r="F103" s="60">
        <v>2340</v>
      </c>
      <c r="G103" s="74">
        <f>F103/H103</f>
        <v>1</v>
      </c>
      <c r="H103" s="60">
        <v>2340</v>
      </c>
      <c r="I103" s="72"/>
      <c r="J103" s="66"/>
      <c r="K103" s="129">
        <f>F103/L103</f>
        <v>7.9322033898305</v>
      </c>
      <c r="L103" s="60">
        <v>295</v>
      </c>
      <c r="M103" s="73"/>
      <c r="N103" s="73"/>
    </row>
    <row r="104" spans="1:14">
      <c r="A104" s="58">
        <v>70</v>
      </c>
      <c r="B104" s="100" t="s">
        <v>228</v>
      </c>
      <c r="C104" s="69">
        <v>59</v>
      </c>
      <c r="D104" s="114">
        <v>5</v>
      </c>
      <c r="E104" s="130" t="s">
        <v>43</v>
      </c>
      <c r="F104" s="60">
        <v>295</v>
      </c>
      <c r="G104" s="74"/>
      <c r="H104" s="116"/>
      <c r="I104" s="72"/>
      <c r="J104" s="66"/>
      <c r="K104" s="129"/>
      <c r="L104" s="60"/>
      <c r="M104" s="73"/>
      <c r="N104" s="73"/>
    </row>
    <row r="105" spans="1:14">
      <c r="A105" s="58">
        <v>71</v>
      </c>
      <c r="B105" s="100" t="s">
        <v>229</v>
      </c>
      <c r="C105" s="69">
        <v>18</v>
      </c>
      <c r="D105" s="114">
        <v>100</v>
      </c>
      <c r="E105" s="130" t="s">
        <v>43</v>
      </c>
      <c r="F105" s="60">
        <v>1800</v>
      </c>
      <c r="G105" s="74"/>
      <c r="H105" s="116"/>
      <c r="I105" s="72"/>
      <c r="J105" s="60"/>
      <c r="K105" s="67"/>
      <c r="L105" s="66"/>
      <c r="M105" s="73"/>
      <c r="N105" s="73"/>
    </row>
    <row r="106" spans="1:14">
      <c r="A106" s="58">
        <v>72</v>
      </c>
      <c r="B106" s="100" t="s">
        <v>230</v>
      </c>
      <c r="C106" s="69">
        <v>839</v>
      </c>
      <c r="D106" s="61">
        <v>4</v>
      </c>
      <c r="E106" s="69">
        <v>839</v>
      </c>
      <c r="F106" s="60">
        <v>3356</v>
      </c>
      <c r="G106" s="71">
        <f>F106/H106</f>
        <v>3.4420512820513</v>
      </c>
      <c r="H106" s="60">
        <v>975</v>
      </c>
      <c r="I106" s="72"/>
      <c r="J106" s="60"/>
      <c r="K106" s="67"/>
      <c r="L106" s="66"/>
      <c r="M106" s="73"/>
      <c r="N106" s="73"/>
    </row>
    <row r="107" spans="1:14">
      <c r="A107" s="58">
        <v>73</v>
      </c>
      <c r="B107" s="100" t="s">
        <v>231</v>
      </c>
      <c r="C107" s="69">
        <v>89</v>
      </c>
      <c r="D107" s="114">
        <v>45</v>
      </c>
      <c r="E107" s="69">
        <v>89</v>
      </c>
      <c r="F107" s="60">
        <v>4005</v>
      </c>
      <c r="G107" s="71">
        <f>F107/H107</f>
        <v>1.1933849821216</v>
      </c>
      <c r="H107" s="60">
        <v>3356</v>
      </c>
      <c r="I107" s="72"/>
      <c r="J107" s="60"/>
      <c r="K107" s="67"/>
      <c r="L107" s="66"/>
      <c r="M107" s="73"/>
      <c r="N107" s="73"/>
    </row>
    <row r="108" spans="1:14">
      <c r="A108" s="58">
        <v>74</v>
      </c>
      <c r="B108" s="100" t="s">
        <v>232</v>
      </c>
      <c r="C108" s="69">
        <v>1308</v>
      </c>
      <c r="D108" s="61">
        <v>3</v>
      </c>
      <c r="E108" s="131">
        <v>1308</v>
      </c>
      <c r="F108" s="60">
        <v>3924</v>
      </c>
      <c r="G108" s="71">
        <f>F108/H108</f>
        <v>0.97977528089888</v>
      </c>
      <c r="H108" s="60">
        <v>4005</v>
      </c>
      <c r="I108" s="72"/>
      <c r="J108" s="60"/>
      <c r="K108" s="67"/>
      <c r="L108" s="64"/>
      <c r="M108" s="73"/>
      <c r="N108" s="73"/>
    </row>
    <row r="109" spans="1:14">
      <c r="A109" s="58">
        <v>75</v>
      </c>
      <c r="B109" s="103" t="s">
        <v>233</v>
      </c>
      <c r="C109" s="69">
        <v>45</v>
      </c>
      <c r="D109" s="61">
        <v>30</v>
      </c>
      <c r="E109" s="69">
        <v>45</v>
      </c>
      <c r="F109" s="60">
        <v>1350</v>
      </c>
      <c r="G109" s="71"/>
      <c r="H109" s="60">
        <v>3924</v>
      </c>
      <c r="I109" s="72"/>
      <c r="J109" s="64"/>
      <c r="K109" s="67"/>
      <c r="L109" s="60"/>
      <c r="M109" s="73"/>
      <c r="N109" s="73"/>
    </row>
    <row r="110" spans="1:14">
      <c r="A110" s="58">
        <v>76</v>
      </c>
      <c r="B110" s="100" t="s">
        <v>234</v>
      </c>
      <c r="C110" s="69">
        <v>239</v>
      </c>
      <c r="D110" s="114">
        <v>6</v>
      </c>
      <c r="E110" s="69">
        <v>239</v>
      </c>
      <c r="F110" s="60">
        <v>1434</v>
      </c>
      <c r="G110" s="71"/>
      <c r="H110" s="113"/>
      <c r="I110" s="72"/>
      <c r="J110" s="66"/>
      <c r="K110" s="67"/>
      <c r="L110" s="60"/>
      <c r="M110" s="73"/>
      <c r="N110" s="73"/>
    </row>
    <row r="111" spans="1:14">
      <c r="A111" s="58">
        <v>77</v>
      </c>
      <c r="B111" s="100" t="s">
        <v>235</v>
      </c>
      <c r="C111" s="69">
        <v>119</v>
      </c>
      <c r="D111" s="114">
        <v>10</v>
      </c>
      <c r="E111" s="69">
        <v>119</v>
      </c>
      <c r="F111" s="60">
        <v>1190</v>
      </c>
      <c r="G111" s="71"/>
      <c r="H111" s="113"/>
      <c r="I111" s="72"/>
      <c r="J111" s="66"/>
      <c r="K111" s="67"/>
      <c r="L111" s="60"/>
      <c r="M111" s="73"/>
      <c r="N111" s="73"/>
    </row>
    <row r="112" spans="1:14">
      <c r="A112" s="58">
        <v>78</v>
      </c>
      <c r="B112" s="103" t="s">
        <v>236</v>
      </c>
      <c r="C112" s="69">
        <v>59</v>
      </c>
      <c r="D112" s="114">
        <v>10</v>
      </c>
      <c r="E112" s="69">
        <v>59</v>
      </c>
      <c r="F112" s="60">
        <v>590</v>
      </c>
      <c r="G112" s="71"/>
      <c r="H112" s="113"/>
      <c r="I112" s="72"/>
      <c r="J112" s="66"/>
      <c r="K112" s="67"/>
      <c r="L112" s="60"/>
      <c r="M112" s="73"/>
      <c r="N112" s="73"/>
    </row>
    <row r="113" spans="1:14">
      <c r="A113" s="58">
        <v>79</v>
      </c>
      <c r="B113" s="103" t="s">
        <v>237</v>
      </c>
      <c r="C113" s="60">
        <v>45</v>
      </c>
      <c r="D113" s="114">
        <v>10</v>
      </c>
      <c r="E113" s="60">
        <v>45</v>
      </c>
      <c r="F113" s="60">
        <v>450</v>
      </c>
      <c r="G113" s="71">
        <f>F113/H113</f>
        <v>0.76271186440678</v>
      </c>
      <c r="H113" s="60">
        <v>590</v>
      </c>
      <c r="I113" s="72"/>
      <c r="J113" s="66"/>
      <c r="K113" s="67"/>
      <c r="L113" s="60"/>
      <c r="M113" s="73"/>
      <c r="N113" s="73"/>
    </row>
    <row r="114" spans="1:14">
      <c r="A114" s="58">
        <v>80</v>
      </c>
      <c r="B114" s="106" t="s">
        <v>238</v>
      </c>
      <c r="C114" s="69">
        <v>79</v>
      </c>
      <c r="D114" s="114">
        <v>2</v>
      </c>
      <c r="E114" s="69">
        <v>79</v>
      </c>
      <c r="F114" s="60">
        <v>158</v>
      </c>
      <c r="G114" s="71"/>
      <c r="H114" s="60">
        <v>450</v>
      </c>
      <c r="I114" s="72"/>
      <c r="J114" s="66"/>
      <c r="K114" s="67"/>
      <c r="L114" s="66"/>
      <c r="M114" s="73"/>
      <c r="N114" s="73"/>
    </row>
    <row r="115" spans="1:14">
      <c r="A115" s="58">
        <v>81</v>
      </c>
      <c r="B115" s="110" t="s">
        <v>239</v>
      </c>
      <c r="C115" s="69">
        <v>10</v>
      </c>
      <c r="D115" s="114">
        <v>10</v>
      </c>
      <c r="E115" s="69">
        <v>10</v>
      </c>
      <c r="F115" s="60">
        <v>100</v>
      </c>
      <c r="G115" s="71">
        <f>F115/H115</f>
        <v>0.63291139240506</v>
      </c>
      <c r="H115" s="60">
        <v>158</v>
      </c>
      <c r="I115" s="72"/>
      <c r="J115" s="66"/>
      <c r="K115" s="67"/>
      <c r="L115" s="66"/>
      <c r="M115" s="73"/>
      <c r="N115" s="73"/>
    </row>
    <row r="116" spans="1:14">
      <c r="A116" s="58">
        <v>82</v>
      </c>
      <c r="B116" s="110" t="s">
        <v>240</v>
      </c>
      <c r="C116" s="69">
        <v>690</v>
      </c>
      <c r="D116" s="114">
        <v>3</v>
      </c>
      <c r="E116" s="69">
        <v>690</v>
      </c>
      <c r="F116" s="60">
        <v>2070</v>
      </c>
      <c r="G116" s="71">
        <f>F116/H116</f>
        <v>20.7</v>
      </c>
      <c r="H116" s="60">
        <v>100</v>
      </c>
      <c r="I116" s="72"/>
      <c r="J116" s="66"/>
      <c r="K116" s="67"/>
      <c r="L116" s="66"/>
      <c r="M116" s="73"/>
      <c r="N116" s="73"/>
    </row>
    <row r="117" spans="1:14">
      <c r="A117" s="58">
        <v>83</v>
      </c>
      <c r="B117" s="110" t="s">
        <v>241</v>
      </c>
      <c r="C117" s="69">
        <v>109</v>
      </c>
      <c r="D117" s="114">
        <v>20</v>
      </c>
      <c r="E117" s="69">
        <v>109</v>
      </c>
      <c r="F117" s="60">
        <v>2180</v>
      </c>
      <c r="G117" s="71">
        <f>F117/H117</f>
        <v>1.0531400966184</v>
      </c>
      <c r="H117" s="60">
        <v>2070</v>
      </c>
      <c r="I117" s="72"/>
      <c r="J117" s="60"/>
      <c r="K117" s="67"/>
      <c r="L117" s="66"/>
      <c r="M117" s="73"/>
      <c r="N117" s="73"/>
    </row>
    <row r="118" spans="1:14">
      <c r="A118" s="58">
        <v>84</v>
      </c>
      <c r="B118" s="110" t="s">
        <v>242</v>
      </c>
      <c r="C118" s="69">
        <v>65</v>
      </c>
      <c r="D118" s="114">
        <v>50</v>
      </c>
      <c r="E118" s="69">
        <v>65</v>
      </c>
      <c r="F118" s="60">
        <v>3250</v>
      </c>
      <c r="G118" s="71">
        <f>F118/H118</f>
        <v>1.4908256880734</v>
      </c>
      <c r="H118" s="60">
        <v>2180</v>
      </c>
      <c r="I118" s="72">
        <f>F118/J118</f>
        <v>1</v>
      </c>
      <c r="J118" s="60">
        <v>3250</v>
      </c>
      <c r="K118" s="67"/>
      <c r="L118" s="66"/>
      <c r="M118" s="73"/>
      <c r="N118" s="73"/>
    </row>
    <row r="119" spans="1:14">
      <c r="A119" s="58">
        <v>85</v>
      </c>
      <c r="B119" s="110" t="s">
        <v>243</v>
      </c>
      <c r="C119" s="69">
        <v>65</v>
      </c>
      <c r="D119" s="114">
        <v>15</v>
      </c>
      <c r="E119" s="69">
        <v>65</v>
      </c>
      <c r="F119" s="60">
        <v>975</v>
      </c>
      <c r="G119" s="74"/>
      <c r="H119" s="113"/>
      <c r="I119" s="72">
        <f>F119/J119</f>
        <v>1</v>
      </c>
      <c r="J119" s="60">
        <v>975</v>
      </c>
      <c r="K119" s="67"/>
      <c r="L119" s="66"/>
      <c r="M119" s="73"/>
      <c r="N119" s="73"/>
    </row>
    <row r="120" spans="1:14">
      <c r="A120" s="58">
        <v>86</v>
      </c>
      <c r="B120" s="110" t="s">
        <v>244</v>
      </c>
      <c r="C120" s="69">
        <v>499</v>
      </c>
      <c r="D120" s="114">
        <v>10</v>
      </c>
      <c r="E120" s="69">
        <v>499</v>
      </c>
      <c r="F120" s="60">
        <v>4990</v>
      </c>
      <c r="G120" s="74"/>
      <c r="H120" s="60"/>
      <c r="I120" s="72">
        <f>F120/J120</f>
        <v>1</v>
      </c>
      <c r="J120" s="60">
        <v>4990</v>
      </c>
      <c r="K120" s="67"/>
      <c r="L120" s="66"/>
      <c r="M120" s="73"/>
      <c r="N120" s="73"/>
    </row>
    <row r="121" spans="1:14">
      <c r="A121" s="58">
        <v>87</v>
      </c>
      <c r="B121" s="110" t="s">
        <v>245</v>
      </c>
      <c r="C121" s="69">
        <v>65</v>
      </c>
      <c r="D121" s="114">
        <v>30</v>
      </c>
      <c r="E121" s="69">
        <v>65</v>
      </c>
      <c r="F121" s="60">
        <v>1950</v>
      </c>
      <c r="G121" s="74"/>
      <c r="H121" s="116"/>
      <c r="I121" s="72">
        <f>F121/J121</f>
        <v>1</v>
      </c>
      <c r="J121" s="60">
        <v>1950</v>
      </c>
      <c r="K121" s="67"/>
      <c r="L121" s="82"/>
      <c r="M121" s="73"/>
      <c r="N121" s="73"/>
    </row>
    <row r="122" spans="1:14">
      <c r="A122" s="58">
        <v>88</v>
      </c>
      <c r="B122" s="110" t="s">
        <v>246</v>
      </c>
      <c r="C122" s="69">
        <v>180</v>
      </c>
      <c r="D122" s="114">
        <v>10</v>
      </c>
      <c r="E122" s="69">
        <v>180</v>
      </c>
      <c r="F122" s="60">
        <v>1800</v>
      </c>
      <c r="G122" s="74"/>
      <c r="H122" s="116"/>
      <c r="I122" s="72"/>
      <c r="J122" s="66"/>
      <c r="K122" s="67">
        <f>F122/L122</f>
        <v>1</v>
      </c>
      <c r="L122" s="60">
        <v>1800</v>
      </c>
      <c r="M122" s="73"/>
      <c r="N122" s="73"/>
    </row>
    <row r="123" spans="1:14">
      <c r="A123" s="58">
        <v>89</v>
      </c>
      <c r="B123" s="110" t="s">
        <v>247</v>
      </c>
      <c r="C123" s="69">
        <v>25</v>
      </c>
      <c r="D123" s="114">
        <v>10</v>
      </c>
      <c r="E123" s="69">
        <v>25</v>
      </c>
      <c r="F123" s="60">
        <v>250</v>
      </c>
      <c r="G123" s="74"/>
      <c r="H123" s="116"/>
      <c r="I123" s="72"/>
      <c r="J123" s="116"/>
      <c r="K123" s="67">
        <f>F123/L123</f>
        <v>1</v>
      </c>
      <c r="L123" s="60">
        <v>250</v>
      </c>
      <c r="M123" s="73"/>
      <c r="N123" s="73"/>
    </row>
    <row r="124" spans="1:14">
      <c r="A124" s="58">
        <v>90</v>
      </c>
      <c r="B124" s="110" t="s">
        <v>248</v>
      </c>
      <c r="C124" s="69">
        <v>75</v>
      </c>
      <c r="D124" s="114">
        <v>3</v>
      </c>
      <c r="E124" s="69">
        <v>75</v>
      </c>
      <c r="F124" s="60">
        <v>225</v>
      </c>
      <c r="G124" s="74"/>
      <c r="H124" s="116"/>
      <c r="I124" s="72"/>
      <c r="J124" s="66"/>
      <c r="K124" s="67">
        <f>F124/L124</f>
        <v>1</v>
      </c>
      <c r="L124" s="60">
        <v>225</v>
      </c>
      <c r="M124" s="73"/>
      <c r="N124" s="73"/>
    </row>
    <row r="125" spans="1:14">
      <c r="A125" s="58">
        <v>91</v>
      </c>
      <c r="B125" s="100" t="s">
        <v>249</v>
      </c>
      <c r="C125" s="69">
        <v>49</v>
      </c>
      <c r="D125" s="114">
        <v>6</v>
      </c>
      <c r="E125" s="69">
        <v>49</v>
      </c>
      <c r="F125" s="60">
        <v>294</v>
      </c>
      <c r="G125" s="74"/>
      <c r="H125" s="116">
        <f>SUM(H97:H124)</f>
        <v>27852</v>
      </c>
      <c r="I125" s="72"/>
      <c r="J125" s="66"/>
      <c r="K125" s="67">
        <f>F125/L125</f>
        <v>1</v>
      </c>
      <c r="L125" s="60">
        <v>294</v>
      </c>
      <c r="M125" s="73"/>
      <c r="N125" s="73"/>
    </row>
    <row r="126" spans="1:14">
      <c r="A126" s="58">
        <v>92</v>
      </c>
      <c r="B126" s="100" t="s">
        <v>250</v>
      </c>
      <c r="C126" s="69">
        <v>490</v>
      </c>
      <c r="D126" s="114">
        <v>3</v>
      </c>
      <c r="E126" s="69">
        <v>490</v>
      </c>
      <c r="F126" s="60">
        <v>1470</v>
      </c>
      <c r="G126" s="71">
        <f>SUM(G97:G125)</f>
        <v>40.365911697686</v>
      </c>
      <c r="H126" s="116"/>
      <c r="I126" s="72"/>
      <c r="J126" s="116"/>
      <c r="K126" s="67">
        <f>F126/L126</f>
        <v>1</v>
      </c>
      <c r="L126" s="60">
        <v>1470</v>
      </c>
      <c r="M126" s="73"/>
      <c r="N126" s="73"/>
    </row>
    <row r="127" spans="1:14">
      <c r="A127" s="92" t="s">
        <v>182</v>
      </c>
      <c r="B127" s="93"/>
      <c r="C127" s="94">
        <f>SUM(C97:C126)</f>
        <v>7736</v>
      </c>
      <c r="D127" s="95">
        <f>SUM(D97:D126)</f>
        <v>495</v>
      </c>
      <c r="E127" s="96"/>
      <c r="F127" s="97">
        <f>SUM(F97:F126)</f>
        <v>64306</v>
      </c>
      <c r="G127" s="98"/>
      <c r="H127" s="98">
        <f>SUM(H97:H126)</f>
        <v>55704</v>
      </c>
      <c r="I127" s="99">
        <f>SUM(I97:I126)</f>
        <v>24.377580717436</v>
      </c>
      <c r="J127" s="97">
        <f>SUM(J97:J126)</f>
        <v>19243</v>
      </c>
      <c r="K127" s="96">
        <f>SUM(K97:K126)</f>
        <v>32.531855414567</v>
      </c>
      <c r="L127" s="97">
        <f>SUM(L97:L126)</f>
        <v>9442</v>
      </c>
      <c r="M127" s="96"/>
      <c r="N127" s="96"/>
    </row>
    <row r="128" spans="1:14">
      <c r="A128" s="120"/>
      <c r="B128" s="120"/>
      <c r="C128" s="121"/>
      <c r="D128" s="122"/>
      <c r="E128" s="123"/>
      <c r="F128" s="124"/>
      <c r="G128" s="125"/>
      <c r="H128" s="125"/>
      <c r="I128" s="126"/>
      <c r="J128" s="124"/>
      <c r="K128" s="123"/>
      <c r="L128" s="124"/>
      <c r="M128" s="123"/>
      <c r="N128" s="123"/>
    </row>
    <row r="129" spans="1:14">
      <c r="A129" s="120"/>
      <c r="B129" s="120"/>
      <c r="C129" s="121"/>
      <c r="D129" s="122"/>
      <c r="E129" s="123"/>
      <c r="F129" s="124"/>
      <c r="G129" s="125"/>
      <c r="H129" s="125"/>
      <c r="I129" s="126"/>
      <c r="J129" s="124"/>
      <c r="K129" s="123"/>
      <c r="L129" s="124"/>
      <c r="M129" s="123"/>
      <c r="N129" s="123"/>
    </row>
    <row r="130" spans="1:14">
      <c r="A130" s="120"/>
      <c r="B130" s="120"/>
      <c r="C130" s="121"/>
      <c r="D130" s="122"/>
      <c r="E130" s="123"/>
      <c r="F130" s="124"/>
      <c r="G130" s="125"/>
      <c r="H130" s="125"/>
      <c r="I130" s="126"/>
      <c r="J130" s="124"/>
      <c r="K130" s="123"/>
      <c r="L130" s="124"/>
      <c r="M130" s="123"/>
      <c r="N130" s="123"/>
    </row>
    <row r="131" spans="1:14">
      <c r="A131" s="23" t="s">
        <v>142</v>
      </c>
      <c r="B131" s="24"/>
      <c r="C131" s="25"/>
      <c r="D131" s="26"/>
      <c r="E131" s="27"/>
      <c r="F131" s="27"/>
      <c r="G131" s="27"/>
      <c r="H131" s="27"/>
      <c r="I131" s="27"/>
      <c r="J131" s="27"/>
      <c r="K131" s="27"/>
      <c r="L131" s="27"/>
      <c r="M131" s="27"/>
      <c r="N131" s="28"/>
    </row>
    <row r="132" spans="1:14" customHeight="1" ht="15.75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</row>
    <row r="133" spans="1:14" customHeight="1" ht="15.75">
      <c r="A133" s="29"/>
      <c r="B133" s="30"/>
      <c r="C133" s="30"/>
      <c r="D133" s="30"/>
      <c r="E133" s="30"/>
      <c r="F133" s="32" t="s">
        <v>143</v>
      </c>
      <c r="G133" s="32"/>
      <c r="H133" s="32"/>
      <c r="I133" s="32"/>
      <c r="J133" s="30"/>
      <c r="K133" s="30"/>
      <c r="L133" s="30"/>
      <c r="M133" s="30"/>
      <c r="N133" s="31"/>
    </row>
    <row r="134" spans="1:14">
      <c r="A134" s="33"/>
      <c r="B134" s="34"/>
      <c r="C134" s="34"/>
      <c r="D134" s="34"/>
      <c r="E134" s="34"/>
      <c r="G134" s="35" t="s">
        <v>2</v>
      </c>
      <c r="H134" s="35"/>
      <c r="J134" s="34"/>
      <c r="K134" s="34"/>
      <c r="L134" s="34"/>
      <c r="M134" s="34"/>
      <c r="N134" s="36"/>
    </row>
    <row r="135" spans="1:14" customHeight="1" ht="15.75">
      <c r="A135" s="37" t="s">
        <v>144</v>
      </c>
      <c r="B135" s="38"/>
      <c r="C135" s="38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40"/>
    </row>
    <row r="136" spans="1:14" customHeight="1" ht="15.75">
      <c r="A136" s="41" t="s">
        <v>145</v>
      </c>
      <c r="B136" s="41"/>
      <c r="C136" s="41"/>
      <c r="D136" s="41"/>
      <c r="E136" s="41"/>
      <c r="F136" s="42" t="s">
        <v>5</v>
      </c>
      <c r="G136" s="42"/>
      <c r="H136" s="42"/>
      <c r="I136" s="42"/>
      <c r="J136" s="42"/>
      <c r="K136" s="43" t="s">
        <v>251</v>
      </c>
      <c r="L136" s="43"/>
      <c r="M136" s="43"/>
      <c r="N136" s="43"/>
    </row>
    <row r="137" spans="1:14" customHeight="1" ht="15.75">
      <c r="A137" s="44" t="s">
        <v>147</v>
      </c>
      <c r="B137" s="44"/>
      <c r="C137" s="44"/>
      <c r="D137" s="44"/>
      <c r="E137" s="44"/>
      <c r="F137" s="45" t="s">
        <v>8</v>
      </c>
      <c r="G137" s="42" t="s">
        <v>9</v>
      </c>
      <c r="H137" s="42"/>
      <c r="I137" s="42" t="s">
        <v>10</v>
      </c>
      <c r="J137" s="42"/>
      <c r="K137" s="46" t="s">
        <v>11</v>
      </c>
      <c r="L137" s="46"/>
      <c r="M137" s="46"/>
      <c r="N137" s="46"/>
    </row>
    <row r="138" spans="1:14">
      <c r="A138" s="47" t="s">
        <v>12</v>
      </c>
      <c r="B138" s="47" t="s">
        <v>13</v>
      </c>
      <c r="C138" s="47" t="s">
        <v>14</v>
      </c>
      <c r="D138" s="48" t="s">
        <v>15</v>
      </c>
      <c r="E138" s="49"/>
      <c r="F138" s="47" t="s">
        <v>16</v>
      </c>
      <c r="G138" s="42" t="s">
        <v>17</v>
      </c>
      <c r="H138" s="42"/>
      <c r="I138" s="42"/>
      <c r="J138" s="42"/>
      <c r="K138" s="42"/>
      <c r="L138" s="42"/>
      <c r="M138" s="42"/>
      <c r="N138" s="42"/>
    </row>
    <row r="139" spans="1:14">
      <c r="A139" s="47"/>
      <c r="B139" s="47"/>
      <c r="C139" s="47"/>
      <c r="D139" s="50"/>
      <c r="E139" s="51"/>
      <c r="F139" s="47"/>
      <c r="G139" s="52" t="s">
        <v>18</v>
      </c>
      <c r="H139" s="52"/>
      <c r="I139" s="53" t="s">
        <v>19</v>
      </c>
      <c r="J139" s="53"/>
      <c r="K139" s="54" t="s">
        <v>20</v>
      </c>
      <c r="L139" s="54"/>
      <c r="M139" s="55" t="s">
        <v>21</v>
      </c>
      <c r="N139" s="55"/>
    </row>
    <row r="140" spans="1:14">
      <c r="A140" s="47"/>
      <c r="B140" s="47"/>
      <c r="C140" s="47"/>
      <c r="D140" s="56" t="s">
        <v>22</v>
      </c>
      <c r="E140" s="57" t="s">
        <v>13</v>
      </c>
      <c r="F140" s="47"/>
      <c r="G140" s="45" t="s">
        <v>23</v>
      </c>
      <c r="H140" s="57" t="s">
        <v>24</v>
      </c>
      <c r="I140" s="57" t="s">
        <v>23</v>
      </c>
      <c r="J140" s="57" t="s">
        <v>24</v>
      </c>
      <c r="K140" s="57" t="s">
        <v>23</v>
      </c>
      <c r="L140" s="57" t="s">
        <v>24</v>
      </c>
      <c r="M140" s="57" t="s">
        <v>23</v>
      </c>
      <c r="N140" s="57" t="s">
        <v>24</v>
      </c>
    </row>
    <row r="141" spans="1:14" customHeight="1" ht="15.75">
      <c r="A141" s="58">
        <v>93</v>
      </c>
      <c r="B141" s="100" t="s">
        <v>252</v>
      </c>
      <c r="C141" s="60">
        <v>984</v>
      </c>
      <c r="D141" s="61">
        <v>10</v>
      </c>
      <c r="E141" s="89" t="s">
        <v>158</v>
      </c>
      <c r="F141" s="60">
        <v>9840</v>
      </c>
      <c r="G141" s="71">
        <f>F141/H141</f>
        <v>1</v>
      </c>
      <c r="H141" s="60">
        <v>9840</v>
      </c>
      <c r="I141" s="72"/>
      <c r="J141" s="60"/>
      <c r="K141" s="67"/>
      <c r="L141" s="66"/>
      <c r="M141" s="63"/>
      <c r="N141" s="63"/>
    </row>
    <row r="142" spans="1:14">
      <c r="A142" s="58">
        <v>94</v>
      </c>
      <c r="B142" s="100" t="s">
        <v>253</v>
      </c>
      <c r="C142" s="69">
        <v>984</v>
      </c>
      <c r="D142" s="61">
        <v>10</v>
      </c>
      <c r="E142" s="89" t="s">
        <v>158</v>
      </c>
      <c r="F142" s="60">
        <v>9840</v>
      </c>
      <c r="G142" s="71">
        <f>F142/H142</f>
        <v>1</v>
      </c>
      <c r="H142" s="60">
        <v>9840</v>
      </c>
      <c r="I142" s="72"/>
      <c r="J142" s="116"/>
      <c r="K142" s="129"/>
      <c r="L142" s="116"/>
      <c r="M142" s="73"/>
      <c r="N142" s="73"/>
    </row>
    <row r="143" spans="1:14">
      <c r="A143" s="58">
        <v>95</v>
      </c>
      <c r="B143" s="103" t="s">
        <v>254</v>
      </c>
      <c r="C143" s="69">
        <v>984</v>
      </c>
      <c r="D143" s="114">
        <v>5</v>
      </c>
      <c r="E143" s="89" t="s">
        <v>158</v>
      </c>
      <c r="F143" s="60">
        <v>4920</v>
      </c>
      <c r="G143" s="71">
        <f>F143/H143</f>
        <v>1</v>
      </c>
      <c r="H143" s="60">
        <v>4920</v>
      </c>
      <c r="I143" s="72"/>
      <c r="J143" s="66"/>
      <c r="K143" s="129"/>
      <c r="L143" s="66"/>
      <c r="M143" s="73"/>
      <c r="N143" s="73"/>
    </row>
    <row r="144" spans="1:14">
      <c r="A144" s="58">
        <v>96</v>
      </c>
      <c r="B144" s="103" t="s">
        <v>255</v>
      </c>
      <c r="C144" s="69">
        <v>984</v>
      </c>
      <c r="D144" s="61">
        <v>3</v>
      </c>
      <c r="E144" s="89" t="s">
        <v>158</v>
      </c>
      <c r="F144" s="60">
        <v>2952</v>
      </c>
      <c r="G144" s="71">
        <f>F144/H144</f>
        <v>1</v>
      </c>
      <c r="H144" s="60">
        <v>2952</v>
      </c>
      <c r="I144" s="72"/>
      <c r="J144" s="116"/>
      <c r="K144" s="129"/>
      <c r="L144" s="116"/>
      <c r="M144" s="73"/>
      <c r="N144" s="73"/>
    </row>
    <row r="145" spans="1:14">
      <c r="A145" s="58">
        <v>97</v>
      </c>
      <c r="B145" s="100" t="s">
        <v>256</v>
      </c>
      <c r="C145" s="69">
        <v>708</v>
      </c>
      <c r="D145" s="61">
        <v>5</v>
      </c>
      <c r="E145" s="89" t="s">
        <v>158</v>
      </c>
      <c r="F145" s="60">
        <v>3540</v>
      </c>
      <c r="G145" s="71">
        <f>F145/H145</f>
        <v>1</v>
      </c>
      <c r="H145" s="60">
        <v>3540</v>
      </c>
      <c r="I145" s="72"/>
      <c r="J145" s="66"/>
      <c r="K145" s="129"/>
      <c r="L145" s="66"/>
      <c r="M145" s="73"/>
      <c r="N145" s="73"/>
    </row>
    <row r="146" spans="1:14">
      <c r="A146" s="58">
        <v>98</v>
      </c>
      <c r="B146" s="100" t="s">
        <v>257</v>
      </c>
      <c r="C146" s="69">
        <v>708</v>
      </c>
      <c r="D146" s="114">
        <v>2</v>
      </c>
      <c r="E146" s="89" t="s">
        <v>158</v>
      </c>
      <c r="F146" s="60">
        <v>1416</v>
      </c>
      <c r="G146" s="71">
        <f>F146/H146</f>
        <v>1</v>
      </c>
      <c r="H146" s="60">
        <v>1416</v>
      </c>
      <c r="I146" s="72"/>
      <c r="J146" s="66"/>
      <c r="K146" s="129"/>
      <c r="L146" s="66"/>
      <c r="M146" s="73"/>
      <c r="N146" s="73"/>
    </row>
    <row r="147" spans="1:14">
      <c r="A147" s="58">
        <v>99</v>
      </c>
      <c r="B147" s="100" t="s">
        <v>258</v>
      </c>
      <c r="C147" s="69">
        <v>708</v>
      </c>
      <c r="D147" s="114">
        <v>2</v>
      </c>
      <c r="E147" s="89" t="s">
        <v>158</v>
      </c>
      <c r="F147" s="60">
        <v>1416</v>
      </c>
      <c r="G147" s="71">
        <f>F147/H147</f>
        <v>1</v>
      </c>
      <c r="H147" s="60">
        <v>1416</v>
      </c>
      <c r="I147" s="72"/>
      <c r="J147" s="66"/>
      <c r="K147" s="129"/>
      <c r="L147" s="60"/>
      <c r="M147" s="73"/>
      <c r="N147" s="73"/>
    </row>
    <row r="148" spans="1:14">
      <c r="A148" s="58">
        <v>100</v>
      </c>
      <c r="B148" s="103" t="s">
        <v>259</v>
      </c>
      <c r="C148" s="69">
        <v>588</v>
      </c>
      <c r="D148" s="114">
        <v>8</v>
      </c>
      <c r="E148" s="89" t="s">
        <v>158</v>
      </c>
      <c r="F148" s="60">
        <v>4704</v>
      </c>
      <c r="G148" s="71">
        <f>F148/H148</f>
        <v>1</v>
      </c>
      <c r="H148" s="60">
        <v>4704</v>
      </c>
      <c r="I148" s="72"/>
      <c r="J148" s="66"/>
      <c r="K148" s="129"/>
      <c r="L148" s="60"/>
      <c r="M148" s="73"/>
      <c r="N148" s="73"/>
    </row>
    <row r="149" spans="1:14">
      <c r="A149" s="58">
        <v>101</v>
      </c>
      <c r="B149" s="103" t="s">
        <v>260</v>
      </c>
      <c r="C149" s="60">
        <v>420</v>
      </c>
      <c r="D149" s="114">
        <v>11</v>
      </c>
      <c r="E149" s="89" t="s">
        <v>158</v>
      </c>
      <c r="F149" s="60">
        <v>4620</v>
      </c>
      <c r="G149" s="71">
        <f>F149/H149</f>
        <v>1</v>
      </c>
      <c r="H149" s="60">
        <v>4620</v>
      </c>
      <c r="I149" s="72"/>
      <c r="J149" s="60"/>
      <c r="K149" s="67"/>
      <c r="L149" s="66"/>
      <c r="M149" s="73"/>
      <c r="N149" s="73"/>
    </row>
    <row r="150" spans="1:14">
      <c r="A150" s="58">
        <v>102</v>
      </c>
      <c r="B150" s="106" t="s">
        <v>261</v>
      </c>
      <c r="C150" s="69">
        <v>300</v>
      </c>
      <c r="D150" s="114">
        <v>5</v>
      </c>
      <c r="E150" s="89" t="s">
        <v>158</v>
      </c>
      <c r="F150" s="60">
        <v>1500</v>
      </c>
      <c r="G150" s="71">
        <f>F150/H150</f>
        <v>1</v>
      </c>
      <c r="H150" s="60">
        <v>1500</v>
      </c>
      <c r="I150" s="72"/>
      <c r="J150" s="60"/>
      <c r="K150" s="67"/>
      <c r="L150" s="66"/>
      <c r="M150" s="73"/>
      <c r="N150" s="73"/>
    </row>
    <row r="151" spans="1:14">
      <c r="A151" s="58">
        <v>103</v>
      </c>
      <c r="B151" s="110" t="s">
        <v>262</v>
      </c>
      <c r="C151" s="69">
        <v>420</v>
      </c>
      <c r="D151" s="114">
        <v>3</v>
      </c>
      <c r="E151" s="89" t="s">
        <v>158</v>
      </c>
      <c r="F151" s="60">
        <v>1260</v>
      </c>
      <c r="G151" s="71">
        <f>F151/H151</f>
        <v>1</v>
      </c>
      <c r="H151" s="60">
        <v>1260</v>
      </c>
      <c r="I151" s="72"/>
      <c r="J151" s="60"/>
      <c r="K151" s="67"/>
      <c r="L151" s="66"/>
      <c r="M151" s="73"/>
      <c r="N151" s="73"/>
    </row>
    <row r="152" spans="1:14">
      <c r="A152" s="58">
        <v>104</v>
      </c>
      <c r="B152" s="110" t="s">
        <v>263</v>
      </c>
      <c r="C152" s="69">
        <v>300</v>
      </c>
      <c r="D152" s="114">
        <v>5</v>
      </c>
      <c r="E152" s="89" t="s">
        <v>158</v>
      </c>
      <c r="F152" s="60">
        <v>1500</v>
      </c>
      <c r="G152" s="71"/>
      <c r="H152" s="60"/>
      <c r="I152" s="72">
        <f>F152/J152</f>
        <v>1</v>
      </c>
      <c r="J152" s="60">
        <v>1500</v>
      </c>
      <c r="K152" s="67"/>
      <c r="L152" s="64"/>
      <c r="M152" s="73"/>
      <c r="N152" s="73"/>
    </row>
    <row r="153" spans="1:14">
      <c r="A153" s="58">
        <v>105</v>
      </c>
      <c r="B153" s="110" t="s">
        <v>264</v>
      </c>
      <c r="C153" s="69">
        <v>420</v>
      </c>
      <c r="D153" s="114">
        <v>2</v>
      </c>
      <c r="E153" s="89" t="s">
        <v>158</v>
      </c>
      <c r="F153" s="60">
        <v>840</v>
      </c>
      <c r="G153" s="71"/>
      <c r="H153" s="60"/>
      <c r="I153" s="72">
        <f>F153/J153</f>
        <v>1</v>
      </c>
      <c r="J153" s="60">
        <v>840</v>
      </c>
      <c r="K153" s="67"/>
      <c r="L153" s="60"/>
      <c r="M153" s="73"/>
      <c r="N153" s="73"/>
    </row>
    <row r="154" spans="1:14">
      <c r="A154" s="58">
        <v>106</v>
      </c>
      <c r="B154" s="110" t="s">
        <v>263</v>
      </c>
      <c r="C154" s="69">
        <v>49</v>
      </c>
      <c r="D154" s="114">
        <v>30</v>
      </c>
      <c r="E154" s="89" t="s">
        <v>158</v>
      </c>
      <c r="F154" s="60">
        <v>1470</v>
      </c>
      <c r="G154" s="71"/>
      <c r="H154" s="113"/>
      <c r="I154" s="72">
        <f>F154/J154</f>
        <v>1</v>
      </c>
      <c r="J154" s="60">
        <v>1470</v>
      </c>
      <c r="K154" s="67"/>
      <c r="L154" s="60"/>
      <c r="M154" s="73"/>
      <c r="N154" s="73"/>
    </row>
    <row r="155" spans="1:14">
      <c r="A155" s="58">
        <v>107</v>
      </c>
      <c r="B155" s="110" t="s">
        <v>265</v>
      </c>
      <c r="C155" s="69">
        <v>89</v>
      </c>
      <c r="D155" s="114">
        <v>10</v>
      </c>
      <c r="E155" s="118" t="s">
        <v>31</v>
      </c>
      <c r="F155" s="60">
        <v>890</v>
      </c>
      <c r="G155" s="71"/>
      <c r="H155" s="113"/>
      <c r="I155" s="72">
        <f>F155/J155</f>
        <v>1</v>
      </c>
      <c r="J155" s="60">
        <v>890</v>
      </c>
      <c r="K155" s="67"/>
      <c r="L155" s="60"/>
      <c r="M155" s="73"/>
      <c r="N155" s="73"/>
    </row>
    <row r="156" spans="1:14">
      <c r="A156" s="58">
        <v>108</v>
      </c>
      <c r="B156" s="110" t="s">
        <v>266</v>
      </c>
      <c r="C156" s="69">
        <v>159</v>
      </c>
      <c r="D156" s="114">
        <v>4</v>
      </c>
      <c r="E156" s="89" t="s">
        <v>43</v>
      </c>
      <c r="F156" s="60">
        <v>636</v>
      </c>
      <c r="G156" s="71"/>
      <c r="H156" s="113"/>
      <c r="I156" s="72">
        <f>F156/J156</f>
        <v>1</v>
      </c>
      <c r="J156" s="60">
        <v>636</v>
      </c>
      <c r="K156" s="67"/>
      <c r="L156" s="60"/>
      <c r="M156" s="73"/>
      <c r="N156" s="73"/>
    </row>
    <row r="157" spans="1:14">
      <c r="A157" s="58">
        <v>109</v>
      </c>
      <c r="B157" s="110" t="s">
        <v>267</v>
      </c>
      <c r="C157" s="69">
        <v>22</v>
      </c>
      <c r="D157" s="114">
        <v>10</v>
      </c>
      <c r="E157" s="118" t="s">
        <v>202</v>
      </c>
      <c r="F157" s="60">
        <v>220</v>
      </c>
      <c r="G157" s="71"/>
      <c r="H157" s="60"/>
      <c r="I157" s="72">
        <f>F157/J157</f>
        <v>1</v>
      </c>
      <c r="J157" s="60">
        <v>220</v>
      </c>
      <c r="K157" s="67"/>
      <c r="L157" s="60"/>
      <c r="M157" s="73"/>
      <c r="N157" s="73"/>
    </row>
    <row r="158" spans="1:14">
      <c r="A158" s="58">
        <v>110</v>
      </c>
      <c r="B158" s="110" t="s">
        <v>268</v>
      </c>
      <c r="C158" s="69">
        <v>45</v>
      </c>
      <c r="D158" s="114">
        <v>10</v>
      </c>
      <c r="E158" s="89" t="s">
        <v>202</v>
      </c>
      <c r="F158" s="60">
        <v>450</v>
      </c>
      <c r="G158" s="71"/>
      <c r="H158" s="60"/>
      <c r="I158" s="72">
        <f>F158/J158</f>
        <v>1</v>
      </c>
      <c r="J158" s="60">
        <v>450</v>
      </c>
      <c r="K158" s="67"/>
      <c r="L158" s="66"/>
      <c r="M158" s="73"/>
      <c r="N158" s="73"/>
    </row>
    <row r="159" spans="1:14">
      <c r="A159" s="58">
        <v>111</v>
      </c>
      <c r="B159" s="110" t="s">
        <v>269</v>
      </c>
      <c r="C159" s="69">
        <v>49</v>
      </c>
      <c r="D159" s="114">
        <v>10</v>
      </c>
      <c r="E159" s="118" t="s">
        <v>202</v>
      </c>
      <c r="F159" s="60">
        <v>490</v>
      </c>
      <c r="G159" s="71"/>
      <c r="H159" s="60"/>
      <c r="I159" s="72">
        <f>F159/J159</f>
        <v>1</v>
      </c>
      <c r="J159" s="60">
        <v>490</v>
      </c>
      <c r="K159" s="67"/>
      <c r="L159" s="66"/>
      <c r="M159" s="73"/>
      <c r="N159" s="73"/>
    </row>
    <row r="160" spans="1:14">
      <c r="A160" s="58">
        <v>112</v>
      </c>
      <c r="B160" s="110" t="s">
        <v>270</v>
      </c>
      <c r="C160" s="69">
        <v>95</v>
      </c>
      <c r="D160" s="114">
        <v>10</v>
      </c>
      <c r="E160" s="89" t="s">
        <v>202</v>
      </c>
      <c r="F160" s="60">
        <v>950</v>
      </c>
      <c r="G160" s="71"/>
      <c r="H160" s="60"/>
      <c r="I160" s="72"/>
      <c r="J160" s="66"/>
      <c r="K160" s="67">
        <f>F160/L160</f>
        <v>1</v>
      </c>
      <c r="L160" s="60">
        <v>950</v>
      </c>
      <c r="M160" s="73"/>
      <c r="N160" s="73"/>
    </row>
    <row r="161" spans="1:14">
      <c r="A161" s="58">
        <v>113</v>
      </c>
      <c r="B161" s="110" t="s">
        <v>271</v>
      </c>
      <c r="C161" s="69">
        <v>45</v>
      </c>
      <c r="D161" s="114">
        <v>10</v>
      </c>
      <c r="E161" s="118" t="s">
        <v>202</v>
      </c>
      <c r="F161" s="60">
        <v>450</v>
      </c>
      <c r="G161" s="71"/>
      <c r="H161" s="60"/>
      <c r="I161" s="72"/>
      <c r="J161" s="60"/>
      <c r="K161" s="67">
        <f>F161/L161</f>
        <v>1</v>
      </c>
      <c r="L161" s="60">
        <v>450</v>
      </c>
      <c r="M161" s="73"/>
      <c r="N161" s="73"/>
    </row>
    <row r="162" spans="1:14">
      <c r="A162" s="58">
        <v>114</v>
      </c>
      <c r="B162" s="100" t="s">
        <v>272</v>
      </c>
      <c r="C162" s="69">
        <v>129</v>
      </c>
      <c r="D162" s="114">
        <v>10</v>
      </c>
      <c r="E162" s="89" t="s">
        <v>202</v>
      </c>
      <c r="F162" s="60">
        <v>1290</v>
      </c>
      <c r="G162" s="71"/>
      <c r="H162" s="60"/>
      <c r="I162" s="72"/>
      <c r="J162" s="60"/>
      <c r="K162" s="67">
        <f>F162/L162</f>
        <v>1</v>
      </c>
      <c r="L162" s="60">
        <v>1290</v>
      </c>
      <c r="M162" s="73"/>
      <c r="N162" s="73"/>
    </row>
    <row r="163" spans="1:14">
      <c r="A163" s="58">
        <v>115</v>
      </c>
      <c r="B163" s="132" t="s">
        <v>273</v>
      </c>
      <c r="C163" s="60">
        <v>25</v>
      </c>
      <c r="D163" s="61">
        <v>10</v>
      </c>
      <c r="E163" s="89" t="s">
        <v>202</v>
      </c>
      <c r="F163" s="60">
        <v>250</v>
      </c>
      <c r="G163" s="71">
        <f>F163/H163</f>
        <v>1</v>
      </c>
      <c r="H163" s="60">
        <v>250</v>
      </c>
      <c r="I163" s="72"/>
      <c r="J163" s="60"/>
      <c r="K163" s="67"/>
      <c r="L163" s="66"/>
      <c r="M163" s="73"/>
      <c r="N163" s="73"/>
    </row>
    <row r="164" spans="1:14">
      <c r="A164" s="58">
        <v>116</v>
      </c>
      <c r="B164" s="132" t="s">
        <v>274</v>
      </c>
      <c r="C164" s="69">
        <v>25</v>
      </c>
      <c r="D164" s="61">
        <v>3</v>
      </c>
      <c r="E164" s="89" t="s">
        <v>46</v>
      </c>
      <c r="F164" s="60">
        <v>75</v>
      </c>
      <c r="G164" s="71">
        <f>F164/H164</f>
        <v>1</v>
      </c>
      <c r="H164" s="60">
        <v>75</v>
      </c>
      <c r="I164" s="72"/>
      <c r="J164" s="60"/>
      <c r="K164" s="67"/>
      <c r="L164" s="66"/>
      <c r="M164" s="73"/>
      <c r="N164" s="73"/>
    </row>
    <row r="165" spans="1:14">
      <c r="A165" s="58">
        <v>117</v>
      </c>
      <c r="B165" s="132" t="s">
        <v>275</v>
      </c>
      <c r="C165" s="69">
        <v>18</v>
      </c>
      <c r="D165" s="114">
        <v>10</v>
      </c>
      <c r="E165" s="89" t="s">
        <v>158</v>
      </c>
      <c r="F165" s="60">
        <v>180</v>
      </c>
      <c r="G165" s="71">
        <f>F165/H165</f>
        <v>1</v>
      </c>
      <c r="H165" s="60">
        <v>180</v>
      </c>
      <c r="I165" s="72"/>
      <c r="J165" s="60"/>
      <c r="K165" s="67"/>
      <c r="L165" s="82"/>
      <c r="M165" s="73"/>
      <c r="N165" s="73"/>
    </row>
    <row r="166" spans="1:14">
      <c r="A166" s="58">
        <v>118</v>
      </c>
      <c r="B166" s="133" t="s">
        <v>276</v>
      </c>
      <c r="C166" s="69">
        <v>1259</v>
      </c>
      <c r="D166" s="61">
        <v>1</v>
      </c>
      <c r="E166" s="89" t="s">
        <v>277</v>
      </c>
      <c r="F166" s="60">
        <v>1259</v>
      </c>
      <c r="G166" s="71">
        <f>F166/H166</f>
        <v>1</v>
      </c>
      <c r="H166" s="60">
        <v>1259</v>
      </c>
      <c r="I166" s="72"/>
      <c r="J166" s="66"/>
      <c r="K166" s="67"/>
      <c r="L166" s="60"/>
      <c r="M166" s="73"/>
      <c r="N166" s="73"/>
    </row>
    <row r="167" spans="1:14">
      <c r="A167" s="58">
        <v>119</v>
      </c>
      <c r="B167" s="132" t="s">
        <v>278</v>
      </c>
      <c r="C167" s="69">
        <v>559</v>
      </c>
      <c r="D167" s="61">
        <v>8</v>
      </c>
      <c r="E167" s="89" t="s">
        <v>279</v>
      </c>
      <c r="F167" s="60">
        <v>4472</v>
      </c>
      <c r="G167" s="71">
        <f>F167/H167</f>
        <v>1</v>
      </c>
      <c r="H167" s="60">
        <v>4472</v>
      </c>
      <c r="I167" s="72"/>
      <c r="J167" s="66"/>
      <c r="K167" s="67"/>
      <c r="L167" s="60"/>
      <c r="M167" s="73"/>
      <c r="N167" s="73"/>
    </row>
    <row r="168" spans="1:14">
      <c r="A168" s="58">
        <v>120</v>
      </c>
      <c r="B168" s="132" t="s">
        <v>280</v>
      </c>
      <c r="C168" s="69">
        <v>559</v>
      </c>
      <c r="D168" s="114">
        <v>8</v>
      </c>
      <c r="E168" s="89" t="s">
        <v>279</v>
      </c>
      <c r="F168" s="60">
        <v>4472</v>
      </c>
      <c r="G168" s="71">
        <f>F168/H168</f>
        <v>1</v>
      </c>
      <c r="H168" s="60">
        <v>4472</v>
      </c>
      <c r="I168" s="72"/>
      <c r="J168" s="66"/>
      <c r="K168" s="67"/>
      <c r="L168" s="60"/>
      <c r="M168" s="73"/>
      <c r="N168" s="73"/>
    </row>
    <row r="169" spans="1:14">
      <c r="A169" s="58">
        <v>119</v>
      </c>
      <c r="B169" s="132" t="s">
        <v>281</v>
      </c>
      <c r="C169" s="69">
        <v>559</v>
      </c>
      <c r="D169" s="114">
        <v>16</v>
      </c>
      <c r="E169" s="89" t="s">
        <v>48</v>
      </c>
      <c r="F169" s="60">
        <v>8944</v>
      </c>
      <c r="G169" s="71">
        <f>F169/H169</f>
        <v>1</v>
      </c>
      <c r="H169" s="60">
        <v>8944</v>
      </c>
      <c r="I169" s="72"/>
      <c r="J169" s="116"/>
      <c r="K169" s="67"/>
      <c r="L169" s="60"/>
      <c r="M169" s="73"/>
      <c r="N169" s="73"/>
    </row>
    <row r="170" spans="1:14">
      <c r="A170" s="58">
        <v>120</v>
      </c>
      <c r="B170" s="133" t="s">
        <v>282</v>
      </c>
      <c r="C170" s="69">
        <v>659</v>
      </c>
      <c r="D170" s="114">
        <v>6</v>
      </c>
      <c r="E170" s="89" t="s">
        <v>279</v>
      </c>
      <c r="F170" s="60">
        <v>3954</v>
      </c>
      <c r="G170" s="71">
        <f>F170/H170</f>
        <v>1</v>
      </c>
      <c r="H170" s="60">
        <v>3954</v>
      </c>
      <c r="I170" s="72"/>
      <c r="J170" s="66"/>
      <c r="K170" s="67"/>
      <c r="L170" s="60"/>
      <c r="M170" s="73"/>
      <c r="N170" s="73"/>
    </row>
    <row r="171" spans="1:14">
      <c r="A171" s="58">
        <v>121</v>
      </c>
      <c r="B171" s="133" t="s">
        <v>283</v>
      </c>
      <c r="C171" s="60">
        <v>589</v>
      </c>
      <c r="D171" s="114">
        <v>6</v>
      </c>
      <c r="E171" s="89" t="s">
        <v>279</v>
      </c>
      <c r="F171" s="60">
        <v>3534</v>
      </c>
      <c r="G171" s="71">
        <f>F171/H171</f>
        <v>1</v>
      </c>
      <c r="H171" s="60">
        <v>3534</v>
      </c>
      <c r="I171" s="72"/>
      <c r="J171" s="66"/>
      <c r="K171" s="67"/>
      <c r="L171" s="60"/>
      <c r="M171" s="73"/>
      <c r="N171" s="73"/>
    </row>
    <row r="172" spans="1:14">
      <c r="A172" s="58">
        <v>122</v>
      </c>
      <c r="B172" s="134" t="s">
        <v>284</v>
      </c>
      <c r="C172" s="69">
        <v>389</v>
      </c>
      <c r="D172" s="114">
        <v>30</v>
      </c>
      <c r="E172" s="89" t="s">
        <v>48</v>
      </c>
      <c r="F172" s="60">
        <v>11670</v>
      </c>
      <c r="G172" s="71">
        <f>F172/H172</f>
        <v>1</v>
      </c>
      <c r="H172" s="60">
        <v>11670</v>
      </c>
      <c r="I172" s="72"/>
      <c r="J172" s="116">
        <f>SUM(J141:J171)</f>
        <v>6496</v>
      </c>
      <c r="K172" s="67">
        <f>SUM(K141:K171)</f>
        <v>3</v>
      </c>
      <c r="L172" s="60"/>
      <c r="M172" s="73"/>
      <c r="N172" s="73"/>
    </row>
    <row r="173" spans="1:14">
      <c r="A173" s="92" t="s">
        <v>182</v>
      </c>
      <c r="B173" s="93"/>
      <c r="C173" s="94">
        <f>SUM(C141:C172)</f>
        <v>13831</v>
      </c>
      <c r="D173" s="95">
        <f>SUM(D141:D172)</f>
        <v>273</v>
      </c>
      <c r="E173" s="96"/>
      <c r="F173" s="97">
        <f>SUM(F141:F172)</f>
        <v>94004</v>
      </c>
      <c r="G173" s="98">
        <f>SUM(G141:G172)</f>
        <v>21</v>
      </c>
      <c r="H173" s="98">
        <f>SUM(H141:H172)</f>
        <v>84818</v>
      </c>
      <c r="I173" s="99">
        <f>SUM(I141:I172)</f>
        <v>8</v>
      </c>
      <c r="J173" s="97">
        <f>SUM(J141:J172)</f>
        <v>12992</v>
      </c>
      <c r="K173" s="96"/>
      <c r="L173" s="97">
        <f>SUM(L141:L172)</f>
        <v>2690</v>
      </c>
      <c r="M173" s="96"/>
      <c r="N173" s="96"/>
    </row>
    <row r="174" spans="1:14">
      <c r="A174" s="120"/>
      <c r="B174" s="120"/>
      <c r="C174" s="121"/>
      <c r="D174" s="122"/>
      <c r="E174" s="123"/>
      <c r="F174" s="124"/>
      <c r="G174" s="125"/>
      <c r="H174" s="125"/>
      <c r="I174" s="126"/>
      <c r="J174" s="124"/>
      <c r="K174" s="123"/>
      <c r="L174" s="124"/>
      <c r="M174" s="123"/>
      <c r="N174" s="123"/>
    </row>
    <row r="175" spans="1:14">
      <c r="A175" s="23" t="s">
        <v>142</v>
      </c>
      <c r="B175" s="24"/>
      <c r="C175" s="25"/>
      <c r="D175" s="26"/>
      <c r="E175" s="27"/>
      <c r="F175" s="27"/>
      <c r="G175" s="27"/>
      <c r="H175" s="27"/>
      <c r="I175" s="27"/>
      <c r="J175" s="27"/>
      <c r="K175" s="27"/>
      <c r="L175" s="27"/>
      <c r="M175" s="27"/>
      <c r="N175" s="28"/>
    </row>
    <row r="176" spans="1:14" customHeight="1" ht="15.75">
      <c r="A176" s="29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1"/>
    </row>
    <row r="177" spans="1:14" customHeight="1" ht="15.75">
      <c r="A177" s="29"/>
      <c r="B177" s="30"/>
      <c r="C177" s="30"/>
      <c r="D177" s="30"/>
      <c r="E177" s="30"/>
      <c r="F177" s="32" t="s">
        <v>143</v>
      </c>
      <c r="G177" s="32"/>
      <c r="H177" s="32"/>
      <c r="I177" s="32"/>
      <c r="J177" s="30"/>
      <c r="K177" s="30"/>
      <c r="L177" s="30"/>
      <c r="M177" s="30"/>
      <c r="N177" s="31"/>
    </row>
    <row r="178" spans="1:14">
      <c r="A178" s="33"/>
      <c r="B178" s="34"/>
      <c r="C178" s="34"/>
      <c r="D178" s="34"/>
      <c r="E178" s="34"/>
      <c r="G178" s="35" t="s">
        <v>2</v>
      </c>
      <c r="H178" s="35"/>
      <c r="J178" s="34"/>
      <c r="K178" s="34"/>
      <c r="L178" s="34"/>
      <c r="M178" s="34"/>
      <c r="N178" s="36"/>
    </row>
    <row r="179" spans="1:14" customHeight="1" ht="15.75">
      <c r="A179" s="37" t="s">
        <v>144</v>
      </c>
      <c r="B179" s="38"/>
      <c r="C179" s="38"/>
      <c r="D179" s="38"/>
      <c r="E179" s="39"/>
      <c r="F179" s="39"/>
      <c r="G179" s="39"/>
      <c r="H179" s="39"/>
      <c r="I179" s="39"/>
      <c r="J179" s="39"/>
      <c r="K179" s="39"/>
      <c r="L179" s="39"/>
      <c r="M179" s="39"/>
      <c r="N179" s="40"/>
    </row>
    <row r="180" spans="1:14" customHeight="1" ht="15.75">
      <c r="A180" s="41" t="s">
        <v>145</v>
      </c>
      <c r="B180" s="41"/>
      <c r="C180" s="41"/>
      <c r="D180" s="41"/>
      <c r="E180" s="41"/>
      <c r="F180" s="42" t="s">
        <v>5</v>
      </c>
      <c r="G180" s="42"/>
      <c r="H180" s="42"/>
      <c r="I180" s="42"/>
      <c r="J180" s="42"/>
      <c r="K180" s="43" t="s">
        <v>285</v>
      </c>
      <c r="L180" s="43"/>
      <c r="M180" s="43"/>
      <c r="N180" s="43"/>
    </row>
    <row r="181" spans="1:14" customHeight="1" ht="15.75">
      <c r="A181" s="44" t="s">
        <v>147</v>
      </c>
      <c r="B181" s="44"/>
      <c r="C181" s="44"/>
      <c r="D181" s="44"/>
      <c r="E181" s="44"/>
      <c r="F181" s="45" t="s">
        <v>8</v>
      </c>
      <c r="G181" s="42" t="s">
        <v>9</v>
      </c>
      <c r="H181" s="42"/>
      <c r="I181" s="42" t="s">
        <v>10</v>
      </c>
      <c r="J181" s="42"/>
      <c r="K181" s="46" t="s">
        <v>11</v>
      </c>
      <c r="L181" s="46"/>
      <c r="M181" s="46"/>
      <c r="N181" s="46"/>
    </row>
    <row r="182" spans="1:14">
      <c r="A182" s="47" t="s">
        <v>12</v>
      </c>
      <c r="B182" s="47" t="s">
        <v>13</v>
      </c>
      <c r="C182" s="47" t="s">
        <v>14</v>
      </c>
      <c r="D182" s="48" t="s">
        <v>15</v>
      </c>
      <c r="E182" s="49"/>
      <c r="F182" s="47" t="s">
        <v>16</v>
      </c>
      <c r="G182" s="42" t="s">
        <v>17</v>
      </c>
      <c r="H182" s="42"/>
      <c r="I182" s="42"/>
      <c r="J182" s="42"/>
      <c r="K182" s="42"/>
      <c r="L182" s="42"/>
      <c r="M182" s="42"/>
      <c r="N182" s="42"/>
    </row>
    <row r="183" spans="1:14">
      <c r="A183" s="47"/>
      <c r="B183" s="47"/>
      <c r="C183" s="47"/>
      <c r="D183" s="50"/>
      <c r="E183" s="51"/>
      <c r="F183" s="47"/>
      <c r="G183" s="52" t="s">
        <v>18</v>
      </c>
      <c r="H183" s="52"/>
      <c r="I183" s="53" t="s">
        <v>19</v>
      </c>
      <c r="J183" s="53"/>
      <c r="K183" s="54" t="s">
        <v>20</v>
      </c>
      <c r="L183" s="54"/>
      <c r="M183" s="55" t="s">
        <v>21</v>
      </c>
      <c r="N183" s="55"/>
    </row>
    <row r="184" spans="1:14">
      <c r="A184" s="47"/>
      <c r="B184" s="47"/>
      <c r="C184" s="47"/>
      <c r="D184" s="56" t="s">
        <v>22</v>
      </c>
      <c r="E184" s="57" t="s">
        <v>13</v>
      </c>
      <c r="F184" s="47"/>
      <c r="G184" s="45" t="s">
        <v>23</v>
      </c>
      <c r="H184" s="57" t="s">
        <v>24</v>
      </c>
      <c r="I184" s="57" t="s">
        <v>23</v>
      </c>
      <c r="J184" s="57" t="s">
        <v>24</v>
      </c>
      <c r="K184" s="57" t="s">
        <v>23</v>
      </c>
      <c r="L184" s="57" t="s">
        <v>24</v>
      </c>
      <c r="M184" s="57" t="s">
        <v>23</v>
      </c>
      <c r="N184" s="57" t="s">
        <v>24</v>
      </c>
    </row>
    <row r="185" spans="1:14" customHeight="1" ht="15.75">
      <c r="A185" s="58">
        <v>123</v>
      </c>
      <c r="B185" s="68" t="s">
        <v>286</v>
      </c>
      <c r="C185" s="69">
        <v>419</v>
      </c>
      <c r="D185" s="114">
        <v>30</v>
      </c>
      <c r="E185" s="89" t="s">
        <v>48</v>
      </c>
      <c r="F185" s="60">
        <v>12570</v>
      </c>
      <c r="G185" s="71">
        <f>F185/H185</f>
        <v>1</v>
      </c>
      <c r="H185" s="60">
        <v>12570</v>
      </c>
      <c r="I185" s="72"/>
      <c r="J185" s="60"/>
      <c r="K185" s="67"/>
      <c r="L185" s="66"/>
      <c r="M185" s="63"/>
      <c r="N185" s="63"/>
    </row>
    <row r="186" spans="1:14">
      <c r="A186" s="58">
        <v>124</v>
      </c>
      <c r="B186" s="68" t="s">
        <v>287</v>
      </c>
      <c r="C186" s="69">
        <v>419</v>
      </c>
      <c r="D186" s="114">
        <v>30</v>
      </c>
      <c r="E186" s="89" t="s">
        <v>48</v>
      </c>
      <c r="F186" s="60">
        <v>12570</v>
      </c>
      <c r="G186" s="71">
        <f>F186/H186</f>
        <v>1</v>
      </c>
      <c r="H186" s="60">
        <v>12570</v>
      </c>
      <c r="I186" s="72"/>
      <c r="J186" s="116"/>
      <c r="K186" s="129"/>
      <c r="L186" s="116"/>
      <c r="M186" s="73"/>
      <c r="N186" s="73"/>
    </row>
    <row r="187" spans="1:14">
      <c r="A187" s="58">
        <v>125</v>
      </c>
      <c r="B187" s="68" t="s">
        <v>288</v>
      </c>
      <c r="C187" s="69">
        <v>419</v>
      </c>
      <c r="D187" s="114">
        <v>30</v>
      </c>
      <c r="E187" s="89" t="s">
        <v>48</v>
      </c>
      <c r="F187" s="60">
        <v>12570</v>
      </c>
      <c r="G187" s="71">
        <f>F187/H187</f>
        <v>1</v>
      </c>
      <c r="H187" s="60">
        <v>12570</v>
      </c>
      <c r="I187" s="72"/>
      <c r="J187" s="66"/>
      <c r="K187" s="129"/>
      <c r="L187" s="66"/>
      <c r="M187" s="73"/>
      <c r="N187" s="73"/>
    </row>
    <row r="188" spans="1:14">
      <c r="A188" s="58">
        <v>126</v>
      </c>
      <c r="B188" s="68" t="s">
        <v>289</v>
      </c>
      <c r="C188" s="69">
        <v>3889</v>
      </c>
      <c r="D188" s="114">
        <v>1</v>
      </c>
      <c r="E188" s="89" t="s">
        <v>277</v>
      </c>
      <c r="F188" s="60">
        <v>3889</v>
      </c>
      <c r="G188" s="71">
        <f>F188/H188</f>
        <v>1</v>
      </c>
      <c r="H188" s="60">
        <v>3889</v>
      </c>
      <c r="I188" s="72"/>
      <c r="J188" s="116"/>
      <c r="K188" s="129"/>
      <c r="L188" s="116"/>
      <c r="M188" s="73"/>
      <c r="N188" s="73"/>
    </row>
    <row r="189" spans="1:14">
      <c r="A189" s="58">
        <v>127</v>
      </c>
      <c r="B189" s="68" t="s">
        <v>290</v>
      </c>
      <c r="C189" s="69">
        <v>1079</v>
      </c>
      <c r="D189" s="114">
        <v>8</v>
      </c>
      <c r="E189" s="118" t="s">
        <v>279</v>
      </c>
      <c r="F189" s="60">
        <v>8632</v>
      </c>
      <c r="G189" s="71">
        <f>F189/H189</f>
        <v>1</v>
      </c>
      <c r="H189" s="60">
        <v>8632</v>
      </c>
      <c r="I189" s="72"/>
      <c r="J189" s="66"/>
      <c r="K189" s="129"/>
      <c r="L189" s="66"/>
      <c r="M189" s="73"/>
      <c r="N189" s="73"/>
    </row>
    <row r="190" spans="1:14">
      <c r="A190" s="58">
        <v>128</v>
      </c>
      <c r="B190" s="68" t="s">
        <v>291</v>
      </c>
      <c r="C190" s="69">
        <v>1419</v>
      </c>
      <c r="D190" s="114">
        <v>8</v>
      </c>
      <c r="E190" s="89" t="s">
        <v>279</v>
      </c>
      <c r="F190" s="60">
        <v>11352</v>
      </c>
      <c r="G190" s="71">
        <f>F190/H190</f>
        <v>1</v>
      </c>
      <c r="H190" s="60">
        <v>11352</v>
      </c>
      <c r="I190" s="72"/>
      <c r="J190" s="66"/>
      <c r="K190" s="129"/>
      <c r="L190" s="66"/>
      <c r="M190" s="73"/>
      <c r="N190" s="73"/>
    </row>
    <row r="191" spans="1:14">
      <c r="A191" s="58">
        <v>129</v>
      </c>
      <c r="B191" s="68" t="s">
        <v>292</v>
      </c>
      <c r="C191" s="69">
        <v>489</v>
      </c>
      <c r="D191" s="114">
        <v>5</v>
      </c>
      <c r="E191" s="89" t="s">
        <v>46</v>
      </c>
      <c r="F191" s="60">
        <v>2445</v>
      </c>
      <c r="G191" s="71">
        <f>F191/H191</f>
        <v>1</v>
      </c>
      <c r="H191" s="60">
        <v>2445</v>
      </c>
      <c r="I191" s="72"/>
      <c r="J191" s="66"/>
      <c r="K191" s="129"/>
      <c r="L191" s="60"/>
      <c r="M191" s="73"/>
      <c r="N191" s="73"/>
    </row>
    <row r="192" spans="1:14">
      <c r="A192" s="58">
        <v>130</v>
      </c>
      <c r="B192" s="68" t="s">
        <v>293</v>
      </c>
      <c r="C192" s="69">
        <v>489</v>
      </c>
      <c r="D192" s="114">
        <v>5</v>
      </c>
      <c r="E192" s="118" t="s">
        <v>46</v>
      </c>
      <c r="F192" s="60">
        <v>2445</v>
      </c>
      <c r="G192" s="71">
        <f>F192/H192</f>
        <v>1</v>
      </c>
      <c r="H192" s="60">
        <v>2445</v>
      </c>
      <c r="I192" s="72"/>
      <c r="J192" s="66"/>
      <c r="K192" s="129"/>
      <c r="L192" s="60"/>
      <c r="M192" s="73"/>
      <c r="N192" s="73"/>
    </row>
    <row r="193" spans="1:14">
      <c r="A193" s="58">
        <v>131</v>
      </c>
      <c r="B193" s="68" t="s">
        <v>294</v>
      </c>
      <c r="C193" s="69">
        <v>489</v>
      </c>
      <c r="D193" s="114">
        <v>4</v>
      </c>
      <c r="E193" s="89" t="s">
        <v>46</v>
      </c>
      <c r="F193" s="60">
        <v>1956</v>
      </c>
      <c r="G193" s="71">
        <f>F193/H193</f>
        <v>1</v>
      </c>
      <c r="H193" s="60">
        <v>1956</v>
      </c>
      <c r="I193" s="72"/>
      <c r="J193" s="60"/>
      <c r="K193" s="67"/>
      <c r="L193" s="66"/>
      <c r="M193" s="73"/>
      <c r="N193" s="73"/>
    </row>
    <row r="194" spans="1:14">
      <c r="A194" s="58">
        <v>132</v>
      </c>
      <c r="B194" s="68" t="s">
        <v>295</v>
      </c>
      <c r="C194" s="69">
        <v>489</v>
      </c>
      <c r="D194" s="114">
        <v>2</v>
      </c>
      <c r="E194" s="118" t="s">
        <v>46</v>
      </c>
      <c r="F194" s="60">
        <v>978</v>
      </c>
      <c r="G194" s="71">
        <f>F194/H194</f>
        <v>1</v>
      </c>
      <c r="H194" s="60">
        <v>978</v>
      </c>
      <c r="I194" s="72"/>
      <c r="J194" s="60"/>
      <c r="K194" s="67"/>
      <c r="L194" s="66"/>
      <c r="M194" s="73"/>
      <c r="N194" s="73"/>
    </row>
    <row r="195" spans="1:14">
      <c r="A195" s="58">
        <v>133</v>
      </c>
      <c r="B195" s="75" t="s">
        <v>296</v>
      </c>
      <c r="C195" s="69">
        <v>1279</v>
      </c>
      <c r="D195" s="114">
        <v>3</v>
      </c>
      <c r="E195" s="89" t="s">
        <v>46</v>
      </c>
      <c r="F195" s="60">
        <v>3837</v>
      </c>
      <c r="G195" s="71">
        <f>F195/H195</f>
        <v>1</v>
      </c>
      <c r="H195" s="60">
        <v>3837</v>
      </c>
      <c r="I195" s="72"/>
      <c r="J195" s="60"/>
      <c r="K195" s="67"/>
      <c r="L195" s="66"/>
      <c r="M195" s="73"/>
      <c r="N195" s="73"/>
    </row>
    <row r="196" spans="1:14">
      <c r="A196" s="58">
        <v>134</v>
      </c>
      <c r="B196" s="75" t="s">
        <v>297</v>
      </c>
      <c r="C196" s="69">
        <v>599</v>
      </c>
      <c r="D196" s="114">
        <v>3</v>
      </c>
      <c r="E196" s="118" t="s">
        <v>46</v>
      </c>
      <c r="F196" s="60">
        <v>1797</v>
      </c>
      <c r="G196" s="71">
        <f>F196/H196</f>
        <v>1</v>
      </c>
      <c r="H196" s="60">
        <v>1797</v>
      </c>
      <c r="I196" s="72"/>
      <c r="J196" s="60"/>
      <c r="K196" s="67"/>
      <c r="L196" s="64"/>
      <c r="M196" s="73"/>
      <c r="N196" s="73"/>
    </row>
    <row r="197" spans="1:14">
      <c r="A197" s="58">
        <v>135</v>
      </c>
      <c r="B197" s="75" t="s">
        <v>298</v>
      </c>
      <c r="C197" s="69">
        <v>150</v>
      </c>
      <c r="D197" s="114">
        <v>3</v>
      </c>
      <c r="E197" s="89" t="s">
        <v>46</v>
      </c>
      <c r="F197" s="60">
        <v>450</v>
      </c>
      <c r="G197" s="71">
        <f>F197/H197</f>
        <v>1</v>
      </c>
      <c r="H197" s="60">
        <v>450</v>
      </c>
      <c r="I197" s="72"/>
      <c r="J197" s="60"/>
      <c r="K197" s="67"/>
      <c r="L197" s="60"/>
      <c r="M197" s="73"/>
      <c r="N197" s="73"/>
    </row>
    <row r="198" spans="1:14">
      <c r="A198" s="58">
        <v>136</v>
      </c>
      <c r="B198" s="75" t="s">
        <v>299</v>
      </c>
      <c r="C198" s="60">
        <v>403</v>
      </c>
      <c r="D198" s="61">
        <v>8</v>
      </c>
      <c r="E198" s="89" t="s">
        <v>46</v>
      </c>
      <c r="F198" s="60">
        <v>3224</v>
      </c>
      <c r="G198" s="71"/>
      <c r="H198" s="113"/>
      <c r="I198" s="72">
        <f>F198/J198</f>
        <v>1</v>
      </c>
      <c r="J198" s="60">
        <v>3224</v>
      </c>
      <c r="K198" s="67"/>
      <c r="L198" s="60"/>
      <c r="M198" s="73"/>
      <c r="N198" s="73"/>
    </row>
    <row r="199" spans="1:14">
      <c r="A199" s="58">
        <v>137</v>
      </c>
      <c r="B199" s="75" t="s">
        <v>300</v>
      </c>
      <c r="C199" s="69">
        <v>403</v>
      </c>
      <c r="D199" s="61">
        <v>5</v>
      </c>
      <c r="E199" s="89" t="s">
        <v>46</v>
      </c>
      <c r="F199" s="60">
        <v>2015</v>
      </c>
      <c r="G199" s="71"/>
      <c r="H199" s="113"/>
      <c r="I199" s="72">
        <f>F199/J199</f>
        <v>1</v>
      </c>
      <c r="J199" s="60">
        <v>2015</v>
      </c>
      <c r="K199" s="67"/>
      <c r="L199" s="60"/>
      <c r="M199" s="73"/>
      <c r="N199" s="73"/>
    </row>
    <row r="200" spans="1:14">
      <c r="A200" s="58">
        <v>138</v>
      </c>
      <c r="B200" s="75" t="s">
        <v>301</v>
      </c>
      <c r="C200" s="69">
        <v>2120</v>
      </c>
      <c r="D200" s="114">
        <v>6</v>
      </c>
      <c r="E200" s="89" t="s">
        <v>46</v>
      </c>
      <c r="F200" s="60">
        <v>12720</v>
      </c>
      <c r="G200" s="71"/>
      <c r="H200" s="113"/>
      <c r="I200" s="72">
        <f>F200/J200</f>
        <v>1</v>
      </c>
      <c r="J200" s="60">
        <v>12720</v>
      </c>
      <c r="K200" s="67"/>
      <c r="L200" s="60"/>
      <c r="M200" s="73"/>
      <c r="N200" s="73"/>
    </row>
    <row r="201" spans="1:14">
      <c r="A201" s="58">
        <v>139</v>
      </c>
      <c r="B201" s="78" t="s">
        <v>302</v>
      </c>
      <c r="C201" s="69">
        <v>1490</v>
      </c>
      <c r="D201" s="61">
        <v>6</v>
      </c>
      <c r="E201" s="89" t="s">
        <v>46</v>
      </c>
      <c r="F201" s="60">
        <v>8940</v>
      </c>
      <c r="G201" s="71"/>
      <c r="H201" s="60"/>
      <c r="I201" s="72">
        <f>F201/J201</f>
        <v>1</v>
      </c>
      <c r="J201" s="60">
        <v>8940</v>
      </c>
      <c r="K201" s="67"/>
      <c r="L201" s="60"/>
      <c r="M201" s="73"/>
      <c r="N201" s="73"/>
    </row>
    <row r="202" spans="1:14">
      <c r="A202" s="58">
        <v>140</v>
      </c>
      <c r="B202" s="75" t="s">
        <v>303</v>
      </c>
      <c r="C202" s="69">
        <v>310</v>
      </c>
      <c r="D202" s="61">
        <v>30</v>
      </c>
      <c r="E202" s="89" t="s">
        <v>46</v>
      </c>
      <c r="F202" s="60">
        <v>9300</v>
      </c>
      <c r="G202" s="71"/>
      <c r="H202" s="60"/>
      <c r="I202" s="72">
        <f>F202/J202</f>
        <v>1</v>
      </c>
      <c r="J202" s="60">
        <v>9300</v>
      </c>
      <c r="K202" s="67"/>
      <c r="L202" s="66"/>
      <c r="M202" s="73"/>
      <c r="N202" s="73"/>
    </row>
    <row r="203" spans="1:14">
      <c r="A203" s="58">
        <v>141</v>
      </c>
      <c r="B203" s="135" t="s">
        <v>304</v>
      </c>
      <c r="C203" s="58">
        <v>1250</v>
      </c>
      <c r="D203" s="58">
        <v>138</v>
      </c>
      <c r="E203" s="58" t="s">
        <v>46</v>
      </c>
      <c r="F203" s="136">
        <v>172500</v>
      </c>
      <c r="G203" s="17"/>
      <c r="H203" s="17"/>
      <c r="I203" s="17"/>
      <c r="J203" s="17"/>
      <c r="K203" s="58">
        <v>138</v>
      </c>
      <c r="L203" s="58">
        <v>172500</v>
      </c>
      <c r="M203" s="137"/>
      <c r="N203" s="137"/>
    </row>
    <row r="204" spans="1:14">
      <c r="A204" s="58">
        <v>142</v>
      </c>
      <c r="B204" s="135" t="s">
        <v>305</v>
      </c>
      <c r="C204" s="58">
        <v>225</v>
      </c>
      <c r="D204" s="58">
        <v>169</v>
      </c>
      <c r="E204" s="58" t="s">
        <v>46</v>
      </c>
      <c r="F204" s="136">
        <v>38025</v>
      </c>
      <c r="G204" s="17"/>
      <c r="H204" s="17"/>
      <c r="I204" s="17"/>
      <c r="J204" s="17"/>
      <c r="K204" s="58">
        <v>169</v>
      </c>
      <c r="L204" s="58">
        <v>38025</v>
      </c>
      <c r="M204" s="138"/>
      <c r="N204" s="138"/>
    </row>
    <row r="205" spans="1:14">
      <c r="A205" s="58">
        <v>143</v>
      </c>
      <c r="B205" s="135" t="s">
        <v>306</v>
      </c>
      <c r="C205" s="58">
        <v>210</v>
      </c>
      <c r="D205" s="58">
        <v>177</v>
      </c>
      <c r="E205" s="58" t="s">
        <v>46</v>
      </c>
      <c r="F205" s="136">
        <v>37170</v>
      </c>
      <c r="G205" s="17"/>
      <c r="H205" s="17"/>
      <c r="I205" s="17"/>
      <c r="J205" s="17"/>
      <c r="K205" s="58">
        <v>177</v>
      </c>
      <c r="L205" s="58">
        <v>37170</v>
      </c>
      <c r="M205" s="138"/>
      <c r="N205" s="138"/>
    </row>
    <row r="206" spans="1:14">
      <c r="A206" s="58">
        <v>144</v>
      </c>
      <c r="B206" s="135" t="s">
        <v>307</v>
      </c>
      <c r="C206" s="58">
        <v>55</v>
      </c>
      <c r="D206" s="58">
        <v>200</v>
      </c>
      <c r="E206" s="58" t="s">
        <v>46</v>
      </c>
      <c r="F206" s="136">
        <v>11000</v>
      </c>
      <c r="G206" s="17"/>
      <c r="H206" s="17"/>
      <c r="I206" s="17"/>
      <c r="J206" s="17"/>
      <c r="K206" s="58">
        <v>200</v>
      </c>
      <c r="L206" s="58">
        <v>11000</v>
      </c>
      <c r="M206" s="138"/>
      <c r="N206" s="138"/>
    </row>
    <row r="207" spans="1:14">
      <c r="A207" s="58">
        <v>145</v>
      </c>
      <c r="B207" s="135" t="s">
        <v>308</v>
      </c>
      <c r="C207" s="58">
        <v>200</v>
      </c>
      <c r="D207" s="58">
        <v>200</v>
      </c>
      <c r="E207" s="58" t="s">
        <v>46</v>
      </c>
      <c r="F207" s="136">
        <v>40000</v>
      </c>
      <c r="G207" s="17"/>
      <c r="H207" s="17"/>
      <c r="I207" s="17"/>
      <c r="J207" s="17"/>
      <c r="K207" s="58">
        <v>200</v>
      </c>
      <c r="L207" s="58">
        <v>40000</v>
      </c>
      <c r="M207" s="138"/>
      <c r="N207" s="138"/>
    </row>
    <row r="208" spans="1:14">
      <c r="A208" s="58">
        <v>146</v>
      </c>
      <c r="B208" s="135" t="s">
        <v>309</v>
      </c>
      <c r="C208" s="58">
        <v>244</v>
      </c>
      <c r="D208" s="58">
        <v>70</v>
      </c>
      <c r="E208" s="58" t="s">
        <v>46</v>
      </c>
      <c r="F208" s="136">
        <v>17080</v>
      </c>
      <c r="G208" s="17"/>
      <c r="H208" s="17"/>
      <c r="I208" s="17"/>
      <c r="J208" s="17"/>
      <c r="K208" s="58">
        <v>70</v>
      </c>
      <c r="L208" s="58">
        <v>17080</v>
      </c>
      <c r="M208" s="138"/>
      <c r="N208" s="138"/>
    </row>
    <row r="209" spans="1:14">
      <c r="A209" s="58">
        <v>147</v>
      </c>
      <c r="B209" s="135" t="s">
        <v>310</v>
      </c>
      <c r="C209" s="58">
        <v>331</v>
      </c>
      <c r="D209" s="58">
        <v>70</v>
      </c>
      <c r="E209" s="58" t="s">
        <v>46</v>
      </c>
      <c r="F209" s="136">
        <v>23170</v>
      </c>
      <c r="G209" s="17"/>
      <c r="H209" s="17"/>
      <c r="I209" s="17"/>
      <c r="J209" s="17"/>
      <c r="K209" s="58">
        <v>70</v>
      </c>
      <c r="L209" s="58">
        <v>23170</v>
      </c>
      <c r="M209" s="138"/>
      <c r="N209" s="138"/>
    </row>
    <row r="210" spans="1:14">
      <c r="A210" s="58">
        <v>148</v>
      </c>
      <c r="B210" s="135" t="s">
        <v>311</v>
      </c>
      <c r="C210" s="58">
        <v>50</v>
      </c>
      <c r="D210" s="58">
        <v>50</v>
      </c>
      <c r="E210" s="58" t="s">
        <v>46</v>
      </c>
      <c r="F210" s="136">
        <v>2500</v>
      </c>
      <c r="G210" s="17"/>
      <c r="H210" s="17"/>
      <c r="I210" s="17"/>
      <c r="J210" s="17"/>
      <c r="K210" s="58">
        <v>50</v>
      </c>
      <c r="L210" s="58">
        <v>2500</v>
      </c>
      <c r="M210" s="138"/>
      <c r="N210" s="138"/>
    </row>
    <row r="211" spans="1:14">
      <c r="A211" s="58">
        <v>149</v>
      </c>
      <c r="B211" s="135" t="s">
        <v>312</v>
      </c>
      <c r="C211" s="58">
        <v>135</v>
      </c>
      <c r="D211" s="58">
        <v>50</v>
      </c>
      <c r="E211" s="58" t="s">
        <v>46</v>
      </c>
      <c r="F211" s="136">
        <v>6750</v>
      </c>
      <c r="G211" s="17"/>
      <c r="H211" s="17"/>
      <c r="I211" s="17"/>
      <c r="J211" s="17"/>
      <c r="K211" s="58">
        <v>50</v>
      </c>
      <c r="L211" s="58">
        <v>6750</v>
      </c>
      <c r="M211" s="138"/>
      <c r="N211" s="138"/>
    </row>
    <row r="212" spans="1:14">
      <c r="A212" s="58">
        <v>150</v>
      </c>
      <c r="B212" s="135" t="s">
        <v>313</v>
      </c>
      <c r="C212" s="58">
        <v>258</v>
      </c>
      <c r="D212" s="58">
        <v>50</v>
      </c>
      <c r="E212" s="58" t="s">
        <v>46</v>
      </c>
      <c r="F212" s="136">
        <v>12900</v>
      </c>
      <c r="G212" s="17"/>
      <c r="H212" s="17"/>
      <c r="I212" s="17"/>
      <c r="J212" s="17"/>
      <c r="K212" s="58">
        <v>50</v>
      </c>
      <c r="L212" s="58">
        <v>12900</v>
      </c>
      <c r="M212" s="138"/>
      <c r="N212" s="138"/>
    </row>
    <row r="213" spans="1:14">
      <c r="A213" s="58">
        <v>151</v>
      </c>
      <c r="B213" s="135" t="s">
        <v>314</v>
      </c>
      <c r="C213" s="58">
        <v>30</v>
      </c>
      <c r="D213" s="58">
        <v>50</v>
      </c>
      <c r="E213" s="58" t="s">
        <v>46</v>
      </c>
      <c r="F213" s="136">
        <v>1500</v>
      </c>
      <c r="G213" s="17"/>
      <c r="H213" s="17"/>
      <c r="I213" s="17"/>
      <c r="J213" s="17"/>
      <c r="K213" s="58">
        <v>50</v>
      </c>
      <c r="L213" s="58">
        <v>1500</v>
      </c>
      <c r="M213" s="138"/>
      <c r="N213" s="138"/>
    </row>
    <row r="214" spans="1:14">
      <c r="A214" s="58">
        <v>152</v>
      </c>
      <c r="B214" s="135" t="s">
        <v>315</v>
      </c>
      <c r="C214" s="58">
        <v>271</v>
      </c>
      <c r="D214" s="58">
        <v>50</v>
      </c>
      <c r="E214" s="58" t="s">
        <v>48</v>
      </c>
      <c r="F214" s="136">
        <v>13550</v>
      </c>
      <c r="G214" s="17"/>
      <c r="H214" s="17"/>
      <c r="I214" s="17"/>
      <c r="J214" s="17"/>
      <c r="K214" s="58">
        <v>50</v>
      </c>
      <c r="L214" s="58">
        <v>13550</v>
      </c>
      <c r="M214" s="138"/>
      <c r="N214" s="138"/>
    </row>
    <row r="215" spans="1:14">
      <c r="A215" s="58">
        <v>153</v>
      </c>
      <c r="B215" s="135" t="s">
        <v>316</v>
      </c>
      <c r="C215" s="58">
        <v>25</v>
      </c>
      <c r="D215" s="58">
        <v>300</v>
      </c>
      <c r="E215" s="58" t="s">
        <v>46</v>
      </c>
      <c r="F215" s="136">
        <v>7500</v>
      </c>
      <c r="G215" s="17"/>
      <c r="H215" s="17"/>
      <c r="I215" s="17"/>
      <c r="J215" s="17"/>
      <c r="K215" s="58">
        <v>300</v>
      </c>
      <c r="L215" s="58">
        <v>7500</v>
      </c>
      <c r="M215" s="138"/>
      <c r="N215" s="138"/>
    </row>
    <row r="216" spans="1:14">
      <c r="A216" s="58">
        <v>154</v>
      </c>
      <c r="B216" s="135" t="s">
        <v>317</v>
      </c>
      <c r="C216" s="58">
        <v>35</v>
      </c>
      <c r="D216" s="58">
        <v>100</v>
      </c>
      <c r="E216" s="58" t="s">
        <v>46</v>
      </c>
      <c r="F216" s="136">
        <v>3500</v>
      </c>
      <c r="G216" s="17"/>
      <c r="H216" s="17"/>
      <c r="I216" s="17"/>
      <c r="J216" s="17"/>
      <c r="K216" s="58">
        <v>100</v>
      </c>
      <c r="L216" s="58">
        <v>3500</v>
      </c>
      <c r="M216" s="138"/>
      <c r="N216" s="138"/>
    </row>
    <row r="217" spans="1:14">
      <c r="A217" s="58">
        <v>155</v>
      </c>
      <c r="B217" s="135" t="s">
        <v>318</v>
      </c>
      <c r="C217" s="58">
        <v>380</v>
      </c>
      <c r="D217" s="58">
        <v>50</v>
      </c>
      <c r="E217" s="58" t="s">
        <v>46</v>
      </c>
      <c r="F217" s="136">
        <v>19000</v>
      </c>
      <c r="G217" s="17"/>
      <c r="H217" s="17"/>
      <c r="I217" s="17"/>
      <c r="J217" s="17"/>
      <c r="K217" s="58">
        <v>50</v>
      </c>
      <c r="L217" s="58">
        <v>19000</v>
      </c>
      <c r="M217" s="138"/>
      <c r="N217" s="138"/>
    </row>
    <row r="218" spans="1:14">
      <c r="A218" s="92" t="s">
        <v>182</v>
      </c>
      <c r="B218" s="93"/>
      <c r="C218" s="94">
        <f>SUM(C185:C217)</f>
        <v>20053</v>
      </c>
      <c r="D218" s="95">
        <f>SUM(D185:D217)</f>
        <v>1911</v>
      </c>
      <c r="E218" s="96"/>
      <c r="F218" s="97">
        <f>SUM(F185:F217)</f>
        <v>517835</v>
      </c>
      <c r="G218" s="98">
        <f>SUM(G185:G217)</f>
        <v>13</v>
      </c>
      <c r="H218" s="98">
        <f>SUM(H185:H217)</f>
        <v>75491</v>
      </c>
      <c r="I218" s="99">
        <f>SUM(I185:I217)</f>
        <v>5</v>
      </c>
      <c r="J218" s="97">
        <f>SUM(J185:J217)</f>
        <v>36199</v>
      </c>
      <c r="K218" s="139">
        <f>SUM(K185:K217)</f>
        <v>1724</v>
      </c>
      <c r="L218" s="98">
        <f>SUM(L185:L217)</f>
        <v>406145</v>
      </c>
      <c r="M218" s="96"/>
      <c r="N218" s="96"/>
    </row>
    <row r="219" spans="1:14">
      <c r="A219" s="23" t="s">
        <v>142</v>
      </c>
      <c r="B219" s="24"/>
      <c r="C219" s="25"/>
      <c r="D219" s="26"/>
      <c r="E219" s="27"/>
      <c r="F219" s="27"/>
      <c r="G219" s="27"/>
      <c r="H219" s="27"/>
      <c r="I219" s="27"/>
      <c r="J219" s="27"/>
      <c r="K219" s="27"/>
      <c r="L219" s="27"/>
      <c r="M219" s="27"/>
      <c r="N219" s="28"/>
    </row>
    <row r="220" spans="1:14" customHeight="1" ht="15.75">
      <c r="A220" s="29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1"/>
    </row>
    <row r="221" spans="1:14" customHeight="1" ht="15.75">
      <c r="A221" s="29"/>
      <c r="B221" s="30"/>
      <c r="C221" s="30"/>
      <c r="D221" s="30"/>
      <c r="E221" s="30"/>
      <c r="F221" s="32" t="s">
        <v>143</v>
      </c>
      <c r="G221" s="32"/>
      <c r="H221" s="32"/>
      <c r="I221" s="32"/>
      <c r="J221" s="30"/>
      <c r="K221" s="30"/>
      <c r="L221" s="30"/>
      <c r="M221" s="30"/>
      <c r="N221" s="31"/>
    </row>
    <row r="222" spans="1:14">
      <c r="A222" s="33"/>
      <c r="B222" s="34"/>
      <c r="C222" s="34"/>
      <c r="D222" s="34"/>
      <c r="E222" s="34"/>
      <c r="G222" s="35" t="s">
        <v>2</v>
      </c>
      <c r="H222" s="35"/>
      <c r="J222" s="34"/>
      <c r="K222" s="34"/>
      <c r="L222" s="34"/>
      <c r="M222" s="34"/>
      <c r="N222" s="36"/>
    </row>
    <row r="223" spans="1:14" customHeight="1" ht="15.75">
      <c r="A223" s="37" t="s">
        <v>144</v>
      </c>
      <c r="B223" s="38"/>
      <c r="C223" s="38"/>
      <c r="D223" s="38"/>
      <c r="E223" s="39"/>
      <c r="F223" s="39"/>
      <c r="G223" s="39"/>
      <c r="H223" s="39"/>
      <c r="I223" s="39"/>
      <c r="J223" s="39"/>
      <c r="K223" s="39"/>
      <c r="L223" s="39"/>
      <c r="M223" s="39"/>
      <c r="N223" s="40"/>
    </row>
    <row r="224" spans="1:14" customHeight="1" ht="15.75">
      <c r="A224" s="41" t="s">
        <v>145</v>
      </c>
      <c r="B224" s="41"/>
      <c r="C224" s="41"/>
      <c r="D224" s="41"/>
      <c r="E224" s="41"/>
      <c r="F224" s="42" t="s">
        <v>5</v>
      </c>
      <c r="G224" s="42"/>
      <c r="H224" s="42"/>
      <c r="I224" s="42"/>
      <c r="J224" s="42"/>
      <c r="K224" s="43" t="s">
        <v>319</v>
      </c>
      <c r="L224" s="43"/>
      <c r="M224" s="43"/>
      <c r="N224" s="43"/>
    </row>
    <row r="225" spans="1:14" customHeight="1" ht="15.75">
      <c r="A225" s="44" t="s">
        <v>147</v>
      </c>
      <c r="B225" s="44"/>
      <c r="C225" s="44"/>
      <c r="D225" s="44"/>
      <c r="E225" s="44"/>
      <c r="F225" s="45" t="s">
        <v>8</v>
      </c>
      <c r="G225" s="42" t="s">
        <v>9</v>
      </c>
      <c r="H225" s="42"/>
      <c r="I225" s="42" t="s">
        <v>10</v>
      </c>
      <c r="J225" s="42"/>
      <c r="K225" s="46" t="s">
        <v>11</v>
      </c>
      <c r="L225" s="46"/>
      <c r="M225" s="46"/>
      <c r="N225" s="46"/>
    </row>
    <row r="226" spans="1:14">
      <c r="A226" s="47" t="s">
        <v>12</v>
      </c>
      <c r="B226" s="47" t="s">
        <v>13</v>
      </c>
      <c r="C226" s="47" t="s">
        <v>14</v>
      </c>
      <c r="D226" s="48" t="s">
        <v>15</v>
      </c>
      <c r="E226" s="49"/>
      <c r="F226" s="47" t="s">
        <v>16</v>
      </c>
      <c r="G226" s="42" t="s">
        <v>17</v>
      </c>
      <c r="H226" s="42"/>
      <c r="I226" s="42"/>
      <c r="J226" s="42"/>
      <c r="K226" s="42"/>
      <c r="L226" s="42"/>
      <c r="M226" s="42"/>
      <c r="N226" s="42"/>
    </row>
    <row r="227" spans="1:14">
      <c r="A227" s="47"/>
      <c r="B227" s="47"/>
      <c r="C227" s="47"/>
      <c r="D227" s="50"/>
      <c r="E227" s="51"/>
      <c r="F227" s="47"/>
      <c r="G227" s="52" t="s">
        <v>18</v>
      </c>
      <c r="H227" s="52"/>
      <c r="I227" s="53" t="s">
        <v>19</v>
      </c>
      <c r="J227" s="53"/>
      <c r="K227" s="54" t="s">
        <v>20</v>
      </c>
      <c r="L227" s="54"/>
      <c r="M227" s="55" t="s">
        <v>21</v>
      </c>
      <c r="N227" s="55"/>
    </row>
    <row r="228" spans="1:14">
      <c r="A228" s="47"/>
      <c r="B228" s="47"/>
      <c r="C228" s="47"/>
      <c r="D228" s="56" t="s">
        <v>22</v>
      </c>
      <c r="E228" s="57" t="s">
        <v>13</v>
      </c>
      <c r="F228" s="47"/>
      <c r="G228" s="45" t="s">
        <v>23</v>
      </c>
      <c r="H228" s="57" t="s">
        <v>24</v>
      </c>
      <c r="I228" s="57" t="s">
        <v>23</v>
      </c>
      <c r="J228" s="57" t="s">
        <v>24</v>
      </c>
      <c r="K228" s="57" t="s">
        <v>23</v>
      </c>
      <c r="L228" s="57" t="s">
        <v>24</v>
      </c>
      <c r="M228" s="57" t="s">
        <v>23</v>
      </c>
      <c r="N228" s="57" t="s">
        <v>24</v>
      </c>
    </row>
    <row r="229" spans="1:14">
      <c r="A229" s="140">
        <v>156</v>
      </c>
      <c r="B229" s="135" t="s">
        <v>320</v>
      </c>
      <c r="C229" s="58">
        <v>950</v>
      </c>
      <c r="D229" s="58">
        <v>500</v>
      </c>
      <c r="E229" s="58" t="s">
        <v>46</v>
      </c>
      <c r="F229" s="136">
        <v>475000</v>
      </c>
      <c r="G229" s="17"/>
      <c r="H229" s="17"/>
      <c r="I229" s="141">
        <v>500</v>
      </c>
      <c r="J229" s="136">
        <v>475000</v>
      </c>
      <c r="K229" s="17"/>
      <c r="L229" s="17"/>
      <c r="M229" s="138"/>
      <c r="N229" s="138"/>
    </row>
    <row r="230" spans="1:14">
      <c r="A230" s="140">
        <v>157</v>
      </c>
      <c r="B230" s="135" t="s">
        <v>321</v>
      </c>
      <c r="C230" s="58">
        <v>50</v>
      </c>
      <c r="D230" s="58">
        <v>1000</v>
      </c>
      <c r="E230" s="58" t="s">
        <v>46</v>
      </c>
      <c r="F230" s="136">
        <v>50000</v>
      </c>
      <c r="G230" s="17"/>
      <c r="H230" s="17"/>
      <c r="I230" s="141">
        <v>1000</v>
      </c>
      <c r="J230" s="136">
        <v>50000</v>
      </c>
      <c r="K230" s="17"/>
      <c r="L230" s="17"/>
      <c r="M230" s="138"/>
      <c r="N230" s="138"/>
    </row>
    <row r="231" spans="1:14">
      <c r="A231" s="140">
        <v>158</v>
      </c>
      <c r="B231" s="135" t="s">
        <v>322</v>
      </c>
      <c r="C231" s="58">
        <v>600</v>
      </c>
      <c r="D231" s="58">
        <v>100</v>
      </c>
      <c r="E231" s="58" t="s">
        <v>323</v>
      </c>
      <c r="F231" s="136">
        <v>60000</v>
      </c>
      <c r="G231" s="17"/>
      <c r="H231" s="17"/>
      <c r="I231" s="141">
        <v>100</v>
      </c>
      <c r="J231" s="136">
        <v>60000</v>
      </c>
      <c r="K231" s="17"/>
      <c r="L231" s="17"/>
      <c r="M231" s="138"/>
      <c r="N231" s="138"/>
    </row>
    <row r="232" spans="1:14">
      <c r="A232" s="140">
        <v>159</v>
      </c>
      <c r="B232" s="135" t="s">
        <v>324</v>
      </c>
      <c r="C232" s="58">
        <v>200</v>
      </c>
      <c r="D232" s="58">
        <v>400</v>
      </c>
      <c r="E232" s="58" t="s">
        <v>46</v>
      </c>
      <c r="F232" s="136">
        <v>80000</v>
      </c>
      <c r="G232" s="17"/>
      <c r="H232" s="17"/>
      <c r="I232" s="141">
        <v>400</v>
      </c>
      <c r="J232" s="136">
        <v>80000</v>
      </c>
      <c r="K232" s="17"/>
      <c r="L232" s="17"/>
      <c r="M232" s="138"/>
      <c r="N232" s="138"/>
    </row>
    <row r="233" spans="1:14">
      <c r="A233" s="140">
        <v>160</v>
      </c>
      <c r="B233" s="135" t="s">
        <v>325</v>
      </c>
      <c r="C233" s="136">
        <v>700</v>
      </c>
      <c r="D233" s="58">
        <v>400</v>
      </c>
      <c r="E233" s="58" t="s">
        <v>323</v>
      </c>
      <c r="F233" s="136">
        <v>280000</v>
      </c>
      <c r="G233" s="58"/>
      <c r="H233" s="58"/>
      <c r="I233" s="58"/>
      <c r="J233" s="58"/>
      <c r="K233" s="58">
        <v>400</v>
      </c>
      <c r="L233" s="142">
        <f>F233</f>
        <v>280000</v>
      </c>
      <c r="M233" s="138"/>
      <c r="N233" s="138"/>
    </row>
    <row r="234" spans="1:14">
      <c r="A234" s="140">
        <v>161</v>
      </c>
      <c r="B234" s="135" t="s">
        <v>326</v>
      </c>
      <c r="C234" s="136">
        <v>1000</v>
      </c>
      <c r="D234" s="58">
        <v>10</v>
      </c>
      <c r="E234" s="58" t="s">
        <v>323</v>
      </c>
      <c r="F234" s="136">
        <v>10000</v>
      </c>
      <c r="G234" s="58"/>
      <c r="H234" s="58"/>
      <c r="I234" s="58"/>
      <c r="J234" s="58"/>
      <c r="K234" s="58">
        <v>10</v>
      </c>
      <c r="L234" s="142">
        <f>F234</f>
        <v>10000</v>
      </c>
      <c r="M234" s="138"/>
      <c r="N234" s="138"/>
    </row>
    <row r="235" spans="1:14">
      <c r="A235" s="140">
        <v>162</v>
      </c>
      <c r="B235" s="135" t="s">
        <v>327</v>
      </c>
      <c r="C235" s="136">
        <v>330</v>
      </c>
      <c r="D235" s="58">
        <v>25</v>
      </c>
      <c r="E235" s="58" t="s">
        <v>323</v>
      </c>
      <c r="F235" s="136">
        <v>8250</v>
      </c>
      <c r="G235" s="58"/>
      <c r="H235" s="58"/>
      <c r="I235" s="58"/>
      <c r="J235" s="58"/>
      <c r="K235" s="58">
        <v>25</v>
      </c>
      <c r="L235" s="142">
        <f>F235</f>
        <v>8250</v>
      </c>
      <c r="M235" s="138"/>
      <c r="N235" s="138"/>
    </row>
    <row r="236" spans="1:14">
      <c r="A236" s="140">
        <v>163</v>
      </c>
      <c r="B236" s="135" t="s">
        <v>328</v>
      </c>
      <c r="C236" s="136">
        <v>350</v>
      </c>
      <c r="D236" s="58">
        <v>25</v>
      </c>
      <c r="E236" s="58" t="s">
        <v>323</v>
      </c>
      <c r="F236" s="136">
        <v>8750</v>
      </c>
      <c r="G236" s="58"/>
      <c r="H236" s="58"/>
      <c r="I236" s="58"/>
      <c r="J236" s="58"/>
      <c r="K236" s="58">
        <v>25</v>
      </c>
      <c r="L236" s="142">
        <f>F236</f>
        <v>8750</v>
      </c>
      <c r="M236" s="73"/>
      <c r="N236" s="73"/>
    </row>
    <row r="237" spans="1:14">
      <c r="A237" s="140">
        <v>164</v>
      </c>
      <c r="B237" s="135" t="s">
        <v>329</v>
      </c>
      <c r="C237" s="136">
        <v>590</v>
      </c>
      <c r="D237" s="58">
        <v>50</v>
      </c>
      <c r="E237" s="58" t="s">
        <v>323</v>
      </c>
      <c r="F237" s="136">
        <v>29500</v>
      </c>
      <c r="G237" s="58"/>
      <c r="H237" s="58"/>
      <c r="I237" s="58"/>
      <c r="J237" s="58"/>
      <c r="K237" s="58">
        <v>50</v>
      </c>
      <c r="L237" s="142">
        <f>F237</f>
        <v>29500</v>
      </c>
      <c r="M237" s="73"/>
      <c r="N237" s="73"/>
    </row>
    <row r="238" spans="1:14">
      <c r="A238" s="140">
        <v>165</v>
      </c>
      <c r="B238" s="135" t="s">
        <v>330</v>
      </c>
      <c r="C238" s="136">
        <v>550</v>
      </c>
      <c r="D238" s="58">
        <v>50</v>
      </c>
      <c r="E238" s="58" t="s">
        <v>323</v>
      </c>
      <c r="F238" s="136">
        <v>27500</v>
      </c>
      <c r="G238" s="58"/>
      <c r="H238" s="58"/>
      <c r="I238" s="58"/>
      <c r="J238" s="58"/>
      <c r="K238" s="58">
        <v>50</v>
      </c>
      <c r="L238" s="142">
        <f>F238</f>
        <v>27500</v>
      </c>
      <c r="M238" s="73"/>
      <c r="N238" s="73"/>
    </row>
    <row r="239" spans="1:14">
      <c r="A239" s="140">
        <v>166</v>
      </c>
      <c r="B239" s="135" t="s">
        <v>331</v>
      </c>
      <c r="C239" s="136">
        <v>700</v>
      </c>
      <c r="D239" s="58">
        <v>200</v>
      </c>
      <c r="E239" s="58" t="s">
        <v>323</v>
      </c>
      <c r="F239" s="136">
        <v>140000</v>
      </c>
      <c r="G239" s="58"/>
      <c r="H239" s="58"/>
      <c r="I239" s="58"/>
      <c r="J239" s="58"/>
      <c r="K239" s="58">
        <v>200</v>
      </c>
      <c r="L239" s="142">
        <f>F239</f>
        <v>140000</v>
      </c>
      <c r="M239" s="73"/>
      <c r="N239" s="73"/>
    </row>
    <row r="240" spans="1:14">
      <c r="A240" s="140">
        <v>167</v>
      </c>
      <c r="B240" s="135" t="s">
        <v>332</v>
      </c>
      <c r="C240" s="136">
        <v>650</v>
      </c>
      <c r="D240" s="58">
        <v>350</v>
      </c>
      <c r="E240" s="58" t="s">
        <v>46</v>
      </c>
      <c r="F240" s="136">
        <v>227500</v>
      </c>
      <c r="G240" s="58"/>
      <c r="H240" s="58"/>
      <c r="I240" s="58"/>
      <c r="J240" s="58"/>
      <c r="K240" s="58">
        <v>350</v>
      </c>
      <c r="L240" s="142">
        <f>F240</f>
        <v>227500</v>
      </c>
      <c r="M240" s="73"/>
      <c r="N240" s="73"/>
    </row>
    <row r="241" spans="1:14">
      <c r="A241" s="140">
        <v>168</v>
      </c>
      <c r="B241" s="135" t="s">
        <v>333</v>
      </c>
      <c r="C241" s="136">
        <v>400</v>
      </c>
      <c r="D241" s="58">
        <v>200</v>
      </c>
      <c r="E241" s="58" t="s">
        <v>323</v>
      </c>
      <c r="F241" s="136">
        <v>80000</v>
      </c>
      <c r="G241" s="58"/>
      <c r="H241" s="58"/>
      <c r="I241" s="58"/>
      <c r="J241" s="58"/>
      <c r="K241" s="58">
        <v>200</v>
      </c>
      <c r="L241" s="142">
        <f>F241</f>
        <v>80000</v>
      </c>
      <c r="M241" s="73"/>
      <c r="N241" s="73"/>
    </row>
    <row r="242" spans="1:14">
      <c r="A242" s="140">
        <v>169</v>
      </c>
      <c r="B242" s="135" t="s">
        <v>334</v>
      </c>
      <c r="C242" s="136">
        <v>700</v>
      </c>
      <c r="D242" s="58">
        <v>120</v>
      </c>
      <c r="E242" s="58" t="s">
        <v>48</v>
      </c>
      <c r="F242" s="136">
        <v>84000</v>
      </c>
      <c r="G242" s="58"/>
      <c r="H242" s="58"/>
      <c r="I242" s="58"/>
      <c r="J242" s="58"/>
      <c r="K242" s="58">
        <v>120</v>
      </c>
      <c r="L242" s="142">
        <f>F242</f>
        <v>84000</v>
      </c>
      <c r="M242" s="73"/>
      <c r="N242" s="73"/>
    </row>
    <row r="243" spans="1:14">
      <c r="A243" s="140">
        <v>170</v>
      </c>
      <c r="B243" s="135" t="s">
        <v>335</v>
      </c>
      <c r="C243" s="136">
        <v>3500</v>
      </c>
      <c r="D243" s="58">
        <v>20</v>
      </c>
      <c r="E243" s="58" t="s">
        <v>336</v>
      </c>
      <c r="F243" s="136">
        <v>70000</v>
      </c>
      <c r="G243" s="58"/>
      <c r="H243" s="58"/>
      <c r="I243" s="58"/>
      <c r="J243" s="58"/>
      <c r="K243" s="58">
        <v>20</v>
      </c>
      <c r="L243" s="142">
        <f>F243</f>
        <v>70000</v>
      </c>
      <c r="M243" s="73"/>
      <c r="N243" s="73"/>
    </row>
    <row r="244" spans="1:14">
      <c r="A244" s="140">
        <v>171</v>
      </c>
      <c r="B244" s="135" t="s">
        <v>337</v>
      </c>
      <c r="C244" s="136">
        <v>1650</v>
      </c>
      <c r="D244" s="58">
        <v>6</v>
      </c>
      <c r="E244" s="58" t="s">
        <v>202</v>
      </c>
      <c r="F244" s="136">
        <v>9900</v>
      </c>
      <c r="G244" s="58"/>
      <c r="H244" s="58"/>
      <c r="I244" s="58"/>
      <c r="J244" s="58"/>
      <c r="K244" s="58">
        <v>6</v>
      </c>
      <c r="L244" s="142">
        <f>F244</f>
        <v>9900</v>
      </c>
      <c r="M244" s="137"/>
      <c r="N244" s="137"/>
    </row>
    <row r="245" spans="1:14">
      <c r="A245" s="140">
        <v>172</v>
      </c>
      <c r="B245" s="135" t="s">
        <v>338</v>
      </c>
      <c r="C245" s="136">
        <v>1600</v>
      </c>
      <c r="D245" s="58">
        <v>10</v>
      </c>
      <c r="E245" s="58" t="s">
        <v>46</v>
      </c>
      <c r="F245" s="136">
        <v>15999</v>
      </c>
      <c r="G245" s="58"/>
      <c r="H245" s="58"/>
      <c r="I245" s="58"/>
      <c r="J245" s="58"/>
      <c r="K245" s="58">
        <v>10</v>
      </c>
      <c r="L245" s="142">
        <f>F245</f>
        <v>15999</v>
      </c>
      <c r="M245" s="138"/>
      <c r="N245" s="138"/>
    </row>
    <row r="246" spans="1:14">
      <c r="A246" s="140">
        <v>173</v>
      </c>
      <c r="B246" s="135" t="s">
        <v>339</v>
      </c>
      <c r="C246" s="136">
        <v>750</v>
      </c>
      <c r="D246" s="58">
        <v>250</v>
      </c>
      <c r="E246" s="58" t="s">
        <v>340</v>
      </c>
      <c r="F246" s="136">
        <v>187500</v>
      </c>
      <c r="G246" s="58"/>
      <c r="H246" s="58"/>
      <c r="I246" s="58"/>
      <c r="J246" s="58"/>
      <c r="K246" s="58">
        <v>250</v>
      </c>
      <c r="L246" s="142">
        <f>F246</f>
        <v>187500</v>
      </c>
      <c r="M246" s="138"/>
      <c r="N246" s="138"/>
    </row>
    <row r="247" spans="1:14">
      <c r="A247" s="140">
        <v>174</v>
      </c>
      <c r="B247" s="135" t="s">
        <v>341</v>
      </c>
      <c r="C247" s="136">
        <v>360</v>
      </c>
      <c r="D247" s="58">
        <v>50</v>
      </c>
      <c r="E247" s="58" t="s">
        <v>340</v>
      </c>
      <c r="F247" s="136">
        <v>18000</v>
      </c>
      <c r="G247" s="58"/>
      <c r="H247" s="58"/>
      <c r="I247" s="58"/>
      <c r="J247" s="58"/>
      <c r="K247" s="58">
        <v>50</v>
      </c>
      <c r="L247" s="142">
        <f>F247</f>
        <v>18000</v>
      </c>
      <c r="M247" s="138"/>
      <c r="N247" s="138"/>
    </row>
    <row r="248" spans="1:14">
      <c r="A248" s="140">
        <v>175</v>
      </c>
      <c r="B248" s="135" t="s">
        <v>342</v>
      </c>
      <c r="C248" s="136">
        <v>400</v>
      </c>
      <c r="D248" s="58">
        <v>500</v>
      </c>
      <c r="E248" s="58" t="s">
        <v>323</v>
      </c>
      <c r="F248" s="136">
        <v>200000</v>
      </c>
      <c r="G248" s="58"/>
      <c r="H248" s="58"/>
      <c r="I248" s="58"/>
      <c r="J248" s="58"/>
      <c r="K248" s="58">
        <v>500</v>
      </c>
      <c r="L248" s="142">
        <f>F248</f>
        <v>200000</v>
      </c>
      <c r="M248" s="138"/>
      <c r="N248" s="138"/>
    </row>
    <row r="249" spans="1:14">
      <c r="A249" s="140">
        <v>176</v>
      </c>
      <c r="B249" s="135" t="s">
        <v>343</v>
      </c>
      <c r="C249" s="136">
        <v>365</v>
      </c>
      <c r="D249" s="58">
        <v>300</v>
      </c>
      <c r="E249" s="58" t="s">
        <v>46</v>
      </c>
      <c r="F249" s="136">
        <v>109500</v>
      </c>
      <c r="G249" s="58"/>
      <c r="H249" s="58"/>
      <c r="I249" s="58"/>
      <c r="J249" s="58"/>
      <c r="K249" s="58">
        <v>300</v>
      </c>
      <c r="L249" s="142">
        <f>F249</f>
        <v>109500</v>
      </c>
      <c r="M249" s="138"/>
      <c r="N249" s="138"/>
    </row>
    <row r="250" spans="1:14">
      <c r="A250" s="140">
        <v>177</v>
      </c>
      <c r="B250" s="135" t="s">
        <v>320</v>
      </c>
      <c r="C250" s="136">
        <v>650</v>
      </c>
      <c r="D250" s="58">
        <v>500</v>
      </c>
      <c r="E250" s="58" t="s">
        <v>46</v>
      </c>
      <c r="F250" s="136">
        <v>325000</v>
      </c>
      <c r="G250" s="17"/>
      <c r="H250" s="17"/>
      <c r="I250" s="17"/>
      <c r="J250" s="17"/>
      <c r="K250" s="58">
        <v>500</v>
      </c>
      <c r="L250" s="136">
        <f>F250</f>
        <v>325000</v>
      </c>
      <c r="M250" s="138"/>
      <c r="N250" s="138"/>
    </row>
    <row r="251" spans="1:14">
      <c r="A251" s="140">
        <v>178</v>
      </c>
      <c r="B251" s="135" t="s">
        <v>324</v>
      </c>
      <c r="C251" s="136">
        <v>60</v>
      </c>
      <c r="D251" s="58">
        <v>400</v>
      </c>
      <c r="E251" s="58" t="s">
        <v>344</v>
      </c>
      <c r="F251" s="136">
        <v>24000</v>
      </c>
      <c r="G251" s="17"/>
      <c r="H251" s="17"/>
      <c r="I251" s="17"/>
      <c r="J251" s="17"/>
      <c r="K251" s="58">
        <v>400</v>
      </c>
      <c r="L251" s="136">
        <f>F251</f>
        <v>24000</v>
      </c>
      <c r="M251" s="138"/>
      <c r="N251" s="138"/>
    </row>
    <row r="252" spans="1:14">
      <c r="A252" s="140">
        <v>179</v>
      </c>
      <c r="B252" s="135" t="s">
        <v>345</v>
      </c>
      <c r="C252" s="136">
        <v>150</v>
      </c>
      <c r="D252" s="58">
        <v>50</v>
      </c>
      <c r="E252" s="58" t="s">
        <v>48</v>
      </c>
      <c r="F252" s="136">
        <v>7500</v>
      </c>
      <c r="G252" s="17"/>
      <c r="H252" s="17"/>
      <c r="I252" s="17"/>
      <c r="J252" s="17"/>
      <c r="K252" s="58">
        <v>50</v>
      </c>
      <c r="L252" s="136">
        <f>F252</f>
        <v>7500</v>
      </c>
      <c r="M252" s="138"/>
      <c r="N252" s="138"/>
    </row>
    <row r="253" spans="1:14">
      <c r="A253" s="140">
        <v>180</v>
      </c>
      <c r="B253" s="135" t="s">
        <v>346</v>
      </c>
      <c r="C253" s="136">
        <v>1000</v>
      </c>
      <c r="D253" s="58">
        <v>12</v>
      </c>
      <c r="E253" s="58" t="s">
        <v>46</v>
      </c>
      <c r="F253" s="136">
        <v>12000</v>
      </c>
      <c r="G253" s="58"/>
      <c r="H253" s="58"/>
      <c r="I253" s="58"/>
      <c r="J253" s="58"/>
      <c r="K253" s="58">
        <v>12</v>
      </c>
      <c r="L253" s="142">
        <f>F253</f>
        <v>12000</v>
      </c>
      <c r="M253" s="138"/>
      <c r="N253" s="138"/>
    </row>
    <row r="254" spans="1:14">
      <c r="A254" s="140">
        <v>181</v>
      </c>
      <c r="B254" s="135" t="s">
        <v>347</v>
      </c>
      <c r="C254" s="136">
        <v>120</v>
      </c>
      <c r="D254" s="58">
        <v>4</v>
      </c>
      <c r="E254" s="58" t="s">
        <v>46</v>
      </c>
      <c r="F254" s="136">
        <v>480</v>
      </c>
      <c r="G254" s="58"/>
      <c r="H254" s="58"/>
      <c r="I254" s="58"/>
      <c r="J254" s="58"/>
      <c r="K254" s="58">
        <v>4</v>
      </c>
      <c r="L254" s="142">
        <f>F254</f>
        <v>480</v>
      </c>
      <c r="M254" s="138"/>
      <c r="N254" s="138"/>
    </row>
    <row r="255" spans="1:14">
      <c r="A255" s="140">
        <v>182</v>
      </c>
      <c r="B255" s="135" t="s">
        <v>348</v>
      </c>
      <c r="C255" s="136">
        <v>1180</v>
      </c>
      <c r="D255" s="58">
        <v>3</v>
      </c>
      <c r="E255" s="58" t="s">
        <v>323</v>
      </c>
      <c r="F255" s="136">
        <v>3540</v>
      </c>
      <c r="G255" s="58"/>
      <c r="H255" s="58"/>
      <c r="I255" s="58"/>
      <c r="J255" s="58"/>
      <c r="K255" s="58">
        <v>3</v>
      </c>
      <c r="L255" s="142">
        <f>F255</f>
        <v>3540</v>
      </c>
      <c r="M255" s="138"/>
      <c r="N255" s="138"/>
    </row>
    <row r="256" spans="1:14">
      <c r="A256" s="140">
        <v>183</v>
      </c>
      <c r="B256" s="135" t="s">
        <v>349</v>
      </c>
      <c r="C256" s="136">
        <v>135</v>
      </c>
      <c r="D256" s="58">
        <v>20</v>
      </c>
      <c r="E256" s="58" t="s">
        <v>323</v>
      </c>
      <c r="F256" s="136">
        <v>2700</v>
      </c>
      <c r="G256" s="58"/>
      <c r="H256" s="58"/>
      <c r="I256" s="58"/>
      <c r="J256" s="58"/>
      <c r="K256" s="58">
        <v>20</v>
      </c>
      <c r="L256" s="142">
        <f>F256</f>
        <v>2700</v>
      </c>
      <c r="M256" s="138"/>
      <c r="N256" s="138"/>
    </row>
    <row r="257" spans="1:14">
      <c r="A257" s="140">
        <v>184</v>
      </c>
      <c r="B257" s="135" t="s">
        <v>350</v>
      </c>
      <c r="C257" s="136">
        <v>55</v>
      </c>
      <c r="D257" s="58">
        <v>7</v>
      </c>
      <c r="E257" s="58" t="s">
        <v>323</v>
      </c>
      <c r="F257" s="136">
        <v>385</v>
      </c>
      <c r="G257" s="58"/>
      <c r="H257" s="58"/>
      <c r="I257" s="58"/>
      <c r="J257" s="58"/>
      <c r="K257" s="58">
        <v>7</v>
      </c>
      <c r="L257" s="142">
        <f>F257</f>
        <v>385</v>
      </c>
      <c r="M257" s="138"/>
      <c r="N257" s="138"/>
    </row>
    <row r="258" spans="1:14">
      <c r="A258" s="140">
        <v>185</v>
      </c>
      <c r="B258" s="135" t="s">
        <v>351</v>
      </c>
      <c r="C258" s="136">
        <v>3500</v>
      </c>
      <c r="D258" s="58">
        <v>1</v>
      </c>
      <c r="E258" s="58" t="s">
        <v>323</v>
      </c>
      <c r="F258" s="136">
        <v>3500</v>
      </c>
      <c r="G258" s="58"/>
      <c r="H258" s="58"/>
      <c r="I258" s="58"/>
      <c r="J258" s="58"/>
      <c r="K258" s="58">
        <v>1</v>
      </c>
      <c r="L258" s="142">
        <f>F258</f>
        <v>3500</v>
      </c>
      <c r="M258" s="138"/>
      <c r="N258" s="138"/>
    </row>
    <row r="259" spans="1:14">
      <c r="A259" s="140">
        <v>186</v>
      </c>
      <c r="B259" s="135" t="s">
        <v>352</v>
      </c>
      <c r="C259" s="136">
        <v>1820</v>
      </c>
      <c r="D259" s="58">
        <v>2</v>
      </c>
      <c r="E259" s="58" t="s">
        <v>323</v>
      </c>
      <c r="F259" s="136">
        <v>3640</v>
      </c>
      <c r="G259" s="58"/>
      <c r="H259" s="58"/>
      <c r="I259" s="58"/>
      <c r="J259" s="58"/>
      <c r="K259" s="58">
        <v>2</v>
      </c>
      <c r="L259" s="142">
        <f>F259</f>
        <v>3640</v>
      </c>
      <c r="M259" s="138"/>
      <c r="N259" s="138"/>
    </row>
    <row r="260" spans="1:14">
      <c r="A260" s="140">
        <v>187</v>
      </c>
      <c r="B260" s="135" t="s">
        <v>353</v>
      </c>
      <c r="C260" s="136">
        <v>120</v>
      </c>
      <c r="D260" s="58">
        <v>6</v>
      </c>
      <c r="E260" s="58" t="s">
        <v>323</v>
      </c>
      <c r="F260" s="136">
        <v>720</v>
      </c>
      <c r="G260" s="58"/>
      <c r="H260" s="58"/>
      <c r="I260" s="143">
        <f>SUM(I229:I259)</f>
        <v>2000</v>
      </c>
      <c r="J260" s="58"/>
      <c r="K260" s="58">
        <v>6</v>
      </c>
      <c r="L260" s="142">
        <f>F260</f>
        <v>720</v>
      </c>
      <c r="M260" s="138"/>
      <c r="N260" s="138"/>
    </row>
    <row r="261" spans="1:14">
      <c r="A261" s="92" t="s">
        <v>182</v>
      </c>
      <c r="B261" s="93"/>
      <c r="C261" s="94">
        <f>SUM(C229:C260)</f>
        <v>25185</v>
      </c>
      <c r="D261" s="95">
        <f>SUM(D229:D260)</f>
        <v>5571</v>
      </c>
      <c r="E261" s="96"/>
      <c r="F261" s="97">
        <f>SUM(F229:F260)</f>
        <v>2554864</v>
      </c>
      <c r="G261" s="98">
        <f>SUM(G220:G260)</f>
        <v>0</v>
      </c>
      <c r="H261" s="98">
        <f>SUM(H220:H260)</f>
        <v>0</v>
      </c>
      <c r="I261" s="99">
        <f>SUM(I220:I260)</f>
        <v>4000</v>
      </c>
      <c r="J261" s="97">
        <f>SUM(J229:J260)</f>
        <v>665000</v>
      </c>
      <c r="K261" s="139">
        <f>SUM(K229:K260)</f>
        <v>3571</v>
      </c>
      <c r="L261" s="98">
        <f>SUM(L229:L260)</f>
        <v>1889864</v>
      </c>
      <c r="M261" s="96"/>
      <c r="N261" s="96"/>
    </row>
    <row r="262" spans="1:14">
      <c r="A262" s="144"/>
      <c r="B262" s="145"/>
      <c r="C262" s="146"/>
      <c r="D262" s="147"/>
      <c r="E262" s="147"/>
      <c r="F262" s="146"/>
      <c r="G262" s="147"/>
      <c r="H262" s="147"/>
      <c r="I262" s="147"/>
      <c r="J262" s="147"/>
      <c r="K262" s="147"/>
      <c r="L262" s="148"/>
      <c r="M262" s="149"/>
      <c r="N262" s="149"/>
    </row>
    <row r="263" spans="1:14">
      <c r="A263" s="23" t="s">
        <v>142</v>
      </c>
      <c r="B263" s="24"/>
      <c r="C263" s="25"/>
      <c r="D263" s="26"/>
      <c r="E263" s="27"/>
      <c r="F263" s="27"/>
      <c r="G263" s="27"/>
      <c r="H263" s="27"/>
      <c r="I263" s="27"/>
      <c r="J263" s="27"/>
      <c r="K263" s="27"/>
      <c r="L263" s="27"/>
      <c r="M263" s="27"/>
      <c r="N263" s="28"/>
    </row>
    <row r="264" spans="1:14" customHeight="1" ht="15.75">
      <c r="A264" s="29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1"/>
    </row>
    <row r="265" spans="1:14" customHeight="1" ht="15.75">
      <c r="A265" s="29"/>
      <c r="B265" s="30"/>
      <c r="C265" s="30"/>
      <c r="D265" s="30"/>
      <c r="E265" s="30"/>
      <c r="F265" s="32" t="s">
        <v>143</v>
      </c>
      <c r="G265" s="32"/>
      <c r="H265" s="32"/>
      <c r="I265" s="32"/>
      <c r="J265" s="30"/>
      <c r="K265" s="30"/>
      <c r="L265" s="30"/>
      <c r="M265" s="30"/>
      <c r="N265" s="31"/>
    </row>
    <row r="266" spans="1:14">
      <c r="A266" s="33"/>
      <c r="B266" s="34"/>
      <c r="C266" s="34"/>
      <c r="D266" s="34"/>
      <c r="E266" s="34"/>
      <c r="G266" s="35" t="s">
        <v>2</v>
      </c>
      <c r="H266" s="35"/>
      <c r="J266" s="34"/>
      <c r="K266" s="34"/>
      <c r="L266" s="34"/>
      <c r="M266" s="34"/>
      <c r="N266" s="36"/>
    </row>
    <row r="267" spans="1:14" customHeight="1" ht="15.75">
      <c r="A267" s="37" t="s">
        <v>144</v>
      </c>
      <c r="B267" s="38"/>
      <c r="C267" s="38"/>
      <c r="D267" s="38"/>
      <c r="E267" s="39"/>
      <c r="F267" s="39"/>
      <c r="G267" s="39"/>
      <c r="H267" s="39"/>
      <c r="I267" s="39"/>
      <c r="J267" s="39"/>
      <c r="K267" s="39"/>
      <c r="L267" s="39"/>
      <c r="M267" s="39"/>
      <c r="N267" s="40"/>
    </row>
    <row r="268" spans="1:14" customHeight="1" ht="15.75">
      <c r="A268" s="41" t="s">
        <v>145</v>
      </c>
      <c r="B268" s="41"/>
      <c r="C268" s="41"/>
      <c r="D268" s="41"/>
      <c r="E268" s="41"/>
      <c r="F268" s="42" t="s">
        <v>5</v>
      </c>
      <c r="G268" s="42"/>
      <c r="H268" s="42"/>
      <c r="I268" s="42"/>
      <c r="J268" s="42"/>
      <c r="K268" s="43" t="s">
        <v>354</v>
      </c>
      <c r="L268" s="43"/>
      <c r="M268" s="43"/>
      <c r="N268" s="43"/>
    </row>
    <row r="269" spans="1:14" customHeight="1" ht="15.75">
      <c r="A269" s="44" t="s">
        <v>147</v>
      </c>
      <c r="B269" s="44"/>
      <c r="C269" s="44"/>
      <c r="D269" s="44"/>
      <c r="E269" s="44"/>
      <c r="F269" s="45" t="s">
        <v>8</v>
      </c>
      <c r="G269" s="42" t="s">
        <v>9</v>
      </c>
      <c r="H269" s="42"/>
      <c r="I269" s="42" t="s">
        <v>10</v>
      </c>
      <c r="J269" s="42"/>
      <c r="K269" s="46" t="s">
        <v>11</v>
      </c>
      <c r="L269" s="46"/>
      <c r="M269" s="46"/>
      <c r="N269" s="46"/>
    </row>
    <row r="270" spans="1:14">
      <c r="A270" s="47" t="s">
        <v>12</v>
      </c>
      <c r="B270" s="47" t="s">
        <v>13</v>
      </c>
      <c r="C270" s="47" t="s">
        <v>14</v>
      </c>
      <c r="D270" s="48" t="s">
        <v>15</v>
      </c>
      <c r="E270" s="49"/>
      <c r="F270" s="47" t="s">
        <v>16</v>
      </c>
      <c r="G270" s="42" t="s">
        <v>17</v>
      </c>
      <c r="H270" s="42"/>
      <c r="I270" s="42"/>
      <c r="J270" s="42"/>
      <c r="K270" s="42"/>
      <c r="L270" s="42"/>
      <c r="M270" s="42"/>
      <c r="N270" s="42"/>
    </row>
    <row r="271" spans="1:14">
      <c r="A271" s="47"/>
      <c r="B271" s="47"/>
      <c r="C271" s="47"/>
      <c r="D271" s="50"/>
      <c r="E271" s="51"/>
      <c r="F271" s="47"/>
      <c r="G271" s="52" t="s">
        <v>18</v>
      </c>
      <c r="H271" s="52"/>
      <c r="I271" s="53" t="s">
        <v>19</v>
      </c>
      <c r="J271" s="53"/>
      <c r="K271" s="54" t="s">
        <v>20</v>
      </c>
      <c r="L271" s="54"/>
      <c r="M271" s="55" t="s">
        <v>21</v>
      </c>
      <c r="N271" s="55"/>
    </row>
    <row r="272" spans="1:14">
      <c r="A272" s="47"/>
      <c r="B272" s="47"/>
      <c r="C272" s="47"/>
      <c r="D272" s="56" t="s">
        <v>22</v>
      </c>
      <c r="E272" s="57" t="s">
        <v>13</v>
      </c>
      <c r="F272" s="47"/>
      <c r="G272" s="45" t="s">
        <v>23</v>
      </c>
      <c r="H272" s="57" t="s">
        <v>24</v>
      </c>
      <c r="I272" s="57" t="s">
        <v>23</v>
      </c>
      <c r="J272" s="57" t="s">
        <v>24</v>
      </c>
      <c r="K272" s="57" t="s">
        <v>23</v>
      </c>
      <c r="L272" s="57" t="s">
        <v>24</v>
      </c>
      <c r="M272" s="57" t="s">
        <v>23</v>
      </c>
      <c r="N272" s="57" t="s">
        <v>24</v>
      </c>
    </row>
    <row r="273" spans="1:14">
      <c r="A273" s="150">
        <v>188</v>
      </c>
      <c r="B273" s="151" t="s">
        <v>310</v>
      </c>
      <c r="C273" s="152">
        <v>275</v>
      </c>
      <c r="D273" s="153">
        <v>20</v>
      </c>
      <c r="E273" s="153" t="s">
        <v>323</v>
      </c>
      <c r="F273" s="152">
        <v>5500</v>
      </c>
      <c r="G273" s="153"/>
      <c r="H273" s="153"/>
      <c r="I273" s="153"/>
      <c r="J273" s="153"/>
      <c r="K273" s="153">
        <v>20</v>
      </c>
      <c r="L273" s="154">
        <f>F273</f>
        <v>5500</v>
      </c>
      <c r="M273" s="155"/>
      <c r="N273" s="155"/>
    </row>
    <row r="274" spans="1:14">
      <c r="A274" s="140">
        <v>189</v>
      </c>
      <c r="B274" s="135" t="s">
        <v>312</v>
      </c>
      <c r="C274" s="136">
        <v>180</v>
      </c>
      <c r="D274" s="58">
        <v>25</v>
      </c>
      <c r="E274" s="58" t="s">
        <v>46</v>
      </c>
      <c r="F274" s="136">
        <v>4500</v>
      </c>
      <c r="G274" s="58"/>
      <c r="H274" s="58"/>
      <c r="I274" s="58"/>
      <c r="J274" s="58"/>
      <c r="K274" s="58">
        <v>25</v>
      </c>
      <c r="L274" s="142">
        <f>F274</f>
        <v>4500</v>
      </c>
      <c r="M274" s="138"/>
      <c r="N274" s="138"/>
    </row>
    <row r="275" spans="1:14">
      <c r="A275" s="150">
        <v>190</v>
      </c>
      <c r="B275" s="135" t="s">
        <v>355</v>
      </c>
      <c r="C275" s="136">
        <v>85</v>
      </c>
      <c r="D275" s="58">
        <v>20</v>
      </c>
      <c r="E275" s="58" t="s">
        <v>323</v>
      </c>
      <c r="F275" s="136">
        <v>1700</v>
      </c>
      <c r="G275" s="58"/>
      <c r="H275" s="58"/>
      <c r="I275" s="58"/>
      <c r="J275" s="58"/>
      <c r="K275" s="58">
        <v>20</v>
      </c>
      <c r="L275" s="142">
        <f>F275</f>
        <v>1700</v>
      </c>
      <c r="M275" s="138"/>
      <c r="N275" s="138"/>
    </row>
    <row r="276" spans="1:14">
      <c r="A276" s="140">
        <v>191</v>
      </c>
      <c r="B276" s="135" t="s">
        <v>356</v>
      </c>
      <c r="C276" s="136">
        <v>160</v>
      </c>
      <c r="D276" s="58">
        <v>30</v>
      </c>
      <c r="E276" s="58" t="s">
        <v>48</v>
      </c>
      <c r="F276" s="136">
        <v>4800</v>
      </c>
      <c r="G276" s="58"/>
      <c r="H276" s="58"/>
      <c r="I276" s="58"/>
      <c r="J276" s="58"/>
      <c r="K276" s="58">
        <v>30</v>
      </c>
      <c r="L276" s="142">
        <f>F276</f>
        <v>4800</v>
      </c>
      <c r="M276" s="138"/>
      <c r="N276" s="138"/>
    </row>
    <row r="277" spans="1:14">
      <c r="A277" s="150">
        <v>192</v>
      </c>
      <c r="B277" s="135" t="s">
        <v>314</v>
      </c>
      <c r="C277" s="136">
        <v>75</v>
      </c>
      <c r="D277" s="58">
        <v>50</v>
      </c>
      <c r="E277" s="58" t="s">
        <v>336</v>
      </c>
      <c r="F277" s="136">
        <v>3750</v>
      </c>
      <c r="G277" s="58"/>
      <c r="H277" s="58"/>
      <c r="I277" s="58"/>
      <c r="J277" s="58"/>
      <c r="K277" s="58">
        <v>50</v>
      </c>
      <c r="L277" s="142">
        <f>F277</f>
        <v>3750</v>
      </c>
      <c r="M277" s="138"/>
      <c r="N277" s="138"/>
    </row>
    <row r="278" spans="1:14">
      <c r="A278" s="140">
        <v>193</v>
      </c>
      <c r="B278" s="135" t="s">
        <v>313</v>
      </c>
      <c r="C278" s="136">
        <v>350</v>
      </c>
      <c r="D278" s="58">
        <v>50</v>
      </c>
      <c r="E278" s="58" t="s">
        <v>202</v>
      </c>
      <c r="F278" s="136">
        <v>17500</v>
      </c>
      <c r="G278" s="58"/>
      <c r="H278" s="58"/>
      <c r="I278" s="58"/>
      <c r="J278" s="58"/>
      <c r="K278" s="58">
        <v>50</v>
      </c>
      <c r="L278" s="142">
        <f>F278</f>
        <v>17500</v>
      </c>
      <c r="M278" s="73"/>
      <c r="N278" s="73"/>
    </row>
    <row r="279" spans="1:14">
      <c r="A279" s="150">
        <v>194</v>
      </c>
      <c r="B279" s="135" t="s">
        <v>357</v>
      </c>
      <c r="C279" s="136">
        <v>75</v>
      </c>
      <c r="D279" s="58">
        <v>10</v>
      </c>
      <c r="E279" s="58" t="s">
        <v>46</v>
      </c>
      <c r="F279" s="136">
        <v>750</v>
      </c>
      <c r="G279" s="58"/>
      <c r="H279" s="58"/>
      <c r="I279" s="58"/>
      <c r="J279" s="58"/>
      <c r="K279" s="58">
        <v>10</v>
      </c>
      <c r="L279" s="142">
        <f>F279</f>
        <v>750</v>
      </c>
      <c r="M279" s="73"/>
      <c r="N279" s="73"/>
    </row>
    <row r="280" spans="1:14">
      <c r="A280" s="140">
        <v>195</v>
      </c>
      <c r="B280" s="135" t="s">
        <v>358</v>
      </c>
      <c r="C280" s="136">
        <v>490</v>
      </c>
      <c r="D280" s="58">
        <v>8</v>
      </c>
      <c r="E280" s="58" t="s">
        <v>340</v>
      </c>
      <c r="F280" s="136">
        <v>3920</v>
      </c>
      <c r="G280" s="58"/>
      <c r="H280" s="58"/>
      <c r="I280" s="58"/>
      <c r="J280" s="58"/>
      <c r="K280" s="58">
        <v>8</v>
      </c>
      <c r="L280" s="142">
        <f>F280</f>
        <v>3920</v>
      </c>
      <c r="M280" s="73"/>
      <c r="N280" s="73"/>
    </row>
    <row r="281" spans="1:14">
      <c r="A281" s="150">
        <v>196</v>
      </c>
      <c r="B281" s="135" t="s">
        <v>359</v>
      </c>
      <c r="C281" s="136">
        <v>2950</v>
      </c>
      <c r="D281" s="58">
        <v>10</v>
      </c>
      <c r="E281" s="58" t="s">
        <v>340</v>
      </c>
      <c r="F281" s="136">
        <v>29500</v>
      </c>
      <c r="G281" s="58"/>
      <c r="H281" s="58"/>
      <c r="I281" s="58"/>
      <c r="J281" s="58"/>
      <c r="K281" s="58">
        <v>10</v>
      </c>
      <c r="L281" s="142">
        <f>F281</f>
        <v>29500</v>
      </c>
      <c r="M281" s="73"/>
      <c r="N281" s="73"/>
    </row>
    <row r="282" spans="1:14">
      <c r="A282" s="140">
        <v>197</v>
      </c>
      <c r="B282" s="135" t="s">
        <v>360</v>
      </c>
      <c r="C282" s="136">
        <v>800</v>
      </c>
      <c r="D282" s="58">
        <v>16</v>
      </c>
      <c r="E282" s="58" t="s">
        <v>323</v>
      </c>
      <c r="F282" s="136">
        <v>12800</v>
      </c>
      <c r="G282" s="58"/>
      <c r="H282" s="58"/>
      <c r="I282" s="58"/>
      <c r="J282" s="58"/>
      <c r="K282" s="58">
        <v>16</v>
      </c>
      <c r="L282" s="142">
        <f>F282</f>
        <v>12800</v>
      </c>
      <c r="M282" s="73"/>
      <c r="N282" s="73"/>
    </row>
    <row r="283" spans="1:14">
      <c r="A283" s="150">
        <v>198</v>
      </c>
      <c r="B283" s="135" t="s">
        <v>361</v>
      </c>
      <c r="C283" s="136">
        <v>125</v>
      </c>
      <c r="D283" s="58">
        <v>40</v>
      </c>
      <c r="E283" s="58" t="s">
        <v>46</v>
      </c>
      <c r="F283" s="136">
        <v>5000</v>
      </c>
      <c r="G283" s="58"/>
      <c r="H283" s="58"/>
      <c r="I283" s="58"/>
      <c r="J283" s="58"/>
      <c r="K283" s="58">
        <v>40</v>
      </c>
      <c r="L283" s="142">
        <f>F283</f>
        <v>5000</v>
      </c>
      <c r="M283" s="73"/>
      <c r="N283" s="73"/>
    </row>
    <row r="284" spans="1:14">
      <c r="A284" s="140">
        <v>199</v>
      </c>
      <c r="B284" s="135" t="s">
        <v>362</v>
      </c>
      <c r="C284" s="136">
        <v>125</v>
      </c>
      <c r="D284" s="58">
        <v>40</v>
      </c>
      <c r="E284" s="58" t="s">
        <v>46</v>
      </c>
      <c r="F284" s="136">
        <v>5000</v>
      </c>
      <c r="G284" s="17"/>
      <c r="H284" s="17"/>
      <c r="I284" s="17"/>
      <c r="J284" s="17"/>
      <c r="K284" s="58">
        <v>40</v>
      </c>
      <c r="L284" s="136">
        <f>F284</f>
        <v>5000</v>
      </c>
      <c r="M284" s="73"/>
      <c r="N284" s="73"/>
    </row>
    <row r="285" spans="1:14">
      <c r="A285" s="150">
        <v>200</v>
      </c>
      <c r="B285" s="135" t="s">
        <v>363</v>
      </c>
      <c r="C285" s="136">
        <v>125</v>
      </c>
      <c r="D285" s="58">
        <v>40</v>
      </c>
      <c r="E285" s="58" t="s">
        <v>344</v>
      </c>
      <c r="F285" s="136">
        <v>5000</v>
      </c>
      <c r="G285" s="17"/>
      <c r="H285" s="17"/>
      <c r="I285" s="17"/>
      <c r="J285" s="17"/>
      <c r="K285" s="58">
        <v>40</v>
      </c>
      <c r="L285" s="136">
        <f>F285</f>
        <v>5000</v>
      </c>
      <c r="M285" s="73"/>
      <c r="N285" s="73"/>
    </row>
    <row r="286" spans="1:14">
      <c r="A286" s="140">
        <v>201</v>
      </c>
      <c r="B286" s="156" t="s">
        <v>364</v>
      </c>
      <c r="C286" s="136">
        <v>120</v>
      </c>
      <c r="D286" s="58">
        <v>40</v>
      </c>
      <c r="E286" s="58" t="s">
        <v>48</v>
      </c>
      <c r="F286" s="136">
        <v>4800</v>
      </c>
      <c r="G286" s="17"/>
      <c r="H286" s="17"/>
      <c r="I286" s="17"/>
      <c r="J286" s="17"/>
      <c r="K286" s="58">
        <v>40</v>
      </c>
      <c r="L286" s="136">
        <f>F286</f>
        <v>4800</v>
      </c>
      <c r="M286" s="140"/>
      <c r="N286" s="140"/>
    </row>
    <row r="287" spans="1:14">
      <c r="A287" s="150">
        <v>202</v>
      </c>
      <c r="B287" s="156" t="s">
        <v>365</v>
      </c>
      <c r="C287" s="136">
        <v>290</v>
      </c>
      <c r="D287" s="58">
        <v>5</v>
      </c>
      <c r="E287" s="58" t="s">
        <v>46</v>
      </c>
      <c r="F287" s="136">
        <v>1450</v>
      </c>
      <c r="G287" s="58"/>
      <c r="H287" s="58"/>
      <c r="I287" s="58"/>
      <c r="J287" s="58"/>
      <c r="K287" s="58">
        <v>5</v>
      </c>
      <c r="L287" s="142">
        <f>F287</f>
        <v>1450</v>
      </c>
      <c r="M287" s="140"/>
      <c r="N287" s="140"/>
    </row>
    <row r="288" spans="1:14">
      <c r="A288" s="140">
        <v>203</v>
      </c>
      <c r="B288" s="156" t="s">
        <v>366</v>
      </c>
      <c r="C288" s="136">
        <v>495</v>
      </c>
      <c r="D288" s="58">
        <v>10</v>
      </c>
      <c r="E288" s="58" t="s">
        <v>46</v>
      </c>
      <c r="F288" s="136">
        <v>4950</v>
      </c>
      <c r="G288" s="58"/>
      <c r="H288" s="58"/>
      <c r="I288" s="58"/>
      <c r="J288" s="58"/>
      <c r="K288" s="58">
        <v>10</v>
      </c>
      <c r="L288" s="142">
        <f>F288</f>
        <v>4950</v>
      </c>
      <c r="M288" s="140"/>
      <c r="N288" s="140"/>
    </row>
    <row r="289" spans="1:14">
      <c r="A289" s="150">
        <v>204</v>
      </c>
      <c r="B289" s="156" t="s">
        <v>367</v>
      </c>
      <c r="C289" s="136">
        <v>250</v>
      </c>
      <c r="D289" s="58">
        <v>100</v>
      </c>
      <c r="E289" s="58" t="s">
        <v>46</v>
      </c>
      <c r="F289" s="136">
        <v>25000</v>
      </c>
      <c r="G289" s="58"/>
      <c r="H289" s="58"/>
      <c r="I289" s="58"/>
      <c r="J289" s="58"/>
      <c r="K289" s="58"/>
      <c r="L289" s="142"/>
      <c r="M289" s="58">
        <v>100</v>
      </c>
      <c r="N289" s="136">
        <v>25000</v>
      </c>
    </row>
    <row r="290" spans="1:14">
      <c r="A290" s="140">
        <v>205</v>
      </c>
      <c r="B290" s="156" t="s">
        <v>368</v>
      </c>
      <c r="C290" s="136">
        <v>160</v>
      </c>
      <c r="D290" s="58">
        <v>5</v>
      </c>
      <c r="E290" s="58" t="s">
        <v>369</v>
      </c>
      <c r="F290" s="136">
        <v>800</v>
      </c>
      <c r="G290" s="58"/>
      <c r="H290" s="58"/>
      <c r="I290" s="58"/>
      <c r="J290" s="58"/>
      <c r="K290" s="58"/>
      <c r="L290" s="142"/>
      <c r="M290" s="58">
        <v>5</v>
      </c>
      <c r="N290" s="136">
        <v>800</v>
      </c>
    </row>
    <row r="291" spans="1:14">
      <c r="A291" s="150">
        <v>206</v>
      </c>
      <c r="B291" s="156" t="s">
        <v>370</v>
      </c>
      <c r="C291" s="136">
        <v>3000</v>
      </c>
      <c r="D291" s="58">
        <v>8</v>
      </c>
      <c r="E291" s="58" t="s">
        <v>371</v>
      </c>
      <c r="F291" s="136">
        <v>24000</v>
      </c>
      <c r="G291" s="58"/>
      <c r="H291" s="58"/>
      <c r="I291" s="58"/>
      <c r="J291" s="58"/>
      <c r="K291" s="58"/>
      <c r="L291" s="142"/>
      <c r="M291" s="58">
        <v>8</v>
      </c>
      <c r="N291" s="136">
        <v>24000</v>
      </c>
    </row>
    <row r="292" spans="1:14">
      <c r="A292" s="140">
        <v>207</v>
      </c>
      <c r="B292" s="156" t="s">
        <v>372</v>
      </c>
      <c r="C292" s="136">
        <v>3500</v>
      </c>
      <c r="D292" s="58">
        <v>10</v>
      </c>
      <c r="E292" s="58" t="s">
        <v>336</v>
      </c>
      <c r="F292" s="136">
        <v>35000</v>
      </c>
      <c r="G292" s="58"/>
      <c r="H292" s="58"/>
      <c r="I292" s="58"/>
      <c r="J292" s="142"/>
      <c r="K292" s="58"/>
      <c r="L292" s="142"/>
      <c r="M292" s="58">
        <v>10</v>
      </c>
      <c r="N292" s="142">
        <v>35000</v>
      </c>
    </row>
    <row r="293" spans="1:14">
      <c r="A293" s="150">
        <v>208</v>
      </c>
      <c r="B293" s="156" t="s">
        <v>373</v>
      </c>
      <c r="C293" s="136">
        <v>4300</v>
      </c>
      <c r="D293" s="58">
        <v>3</v>
      </c>
      <c r="E293" s="58" t="s">
        <v>192</v>
      </c>
      <c r="F293" s="136">
        <v>12900</v>
      </c>
      <c r="G293" s="58"/>
      <c r="H293" s="58"/>
      <c r="I293" s="58"/>
      <c r="J293" s="142"/>
      <c r="K293" s="58"/>
      <c r="L293" s="142"/>
      <c r="M293" s="58">
        <v>3</v>
      </c>
      <c r="N293" s="142">
        <v>12900</v>
      </c>
    </row>
    <row r="294" spans="1:14">
      <c r="A294" s="140">
        <v>209</v>
      </c>
      <c r="B294" s="156" t="s">
        <v>374</v>
      </c>
      <c r="C294" s="136">
        <v>580</v>
      </c>
      <c r="D294" s="58">
        <v>3</v>
      </c>
      <c r="E294" s="58" t="s">
        <v>46</v>
      </c>
      <c r="F294" s="136">
        <v>1740</v>
      </c>
      <c r="G294" s="58"/>
      <c r="H294" s="58"/>
      <c r="I294" s="58"/>
      <c r="J294" s="142"/>
      <c r="K294" s="58"/>
      <c r="L294" s="142"/>
      <c r="M294" s="58">
        <v>3</v>
      </c>
      <c r="N294" s="142">
        <v>1740</v>
      </c>
    </row>
    <row r="295" spans="1:14">
      <c r="A295" s="150">
        <v>210</v>
      </c>
      <c r="B295" s="156" t="s">
        <v>375</v>
      </c>
      <c r="C295" s="136">
        <v>180</v>
      </c>
      <c r="D295" s="58">
        <v>3</v>
      </c>
      <c r="E295" s="58" t="s">
        <v>46</v>
      </c>
      <c r="F295" s="136">
        <v>540</v>
      </c>
      <c r="G295" s="58"/>
      <c r="H295" s="58"/>
      <c r="I295" s="58"/>
      <c r="J295" s="142"/>
      <c r="K295" s="58"/>
      <c r="L295" s="142"/>
      <c r="M295" s="58">
        <v>3</v>
      </c>
      <c r="N295" s="142">
        <v>540</v>
      </c>
    </row>
    <row r="296" spans="1:14">
      <c r="A296" s="140">
        <v>211</v>
      </c>
      <c r="B296" s="156" t="s">
        <v>376</v>
      </c>
      <c r="C296" s="136">
        <v>410</v>
      </c>
      <c r="D296" s="58">
        <v>3</v>
      </c>
      <c r="E296" s="58" t="s">
        <v>46</v>
      </c>
      <c r="F296" s="136">
        <v>1230</v>
      </c>
      <c r="G296" s="58"/>
      <c r="H296" s="58"/>
      <c r="I296" s="58"/>
      <c r="J296" s="142"/>
      <c r="K296" s="58"/>
      <c r="L296" s="142"/>
      <c r="M296" s="58">
        <v>3</v>
      </c>
      <c r="N296" s="142">
        <v>1230</v>
      </c>
    </row>
    <row r="297" spans="1:14">
      <c r="A297" s="150">
        <v>212</v>
      </c>
      <c r="B297" s="156" t="s">
        <v>377</v>
      </c>
      <c r="C297" s="136">
        <v>700</v>
      </c>
      <c r="D297" s="58">
        <v>30</v>
      </c>
      <c r="E297" s="58" t="s">
        <v>149</v>
      </c>
      <c r="F297" s="136">
        <v>21000</v>
      </c>
      <c r="G297" s="58"/>
      <c r="H297" s="58"/>
      <c r="I297" s="58"/>
      <c r="J297" s="142"/>
      <c r="K297" s="58"/>
      <c r="L297" s="142"/>
      <c r="M297" s="58">
        <v>30</v>
      </c>
      <c r="N297" s="142">
        <v>21000</v>
      </c>
    </row>
    <row r="298" spans="1:14">
      <c r="A298" s="140">
        <v>213</v>
      </c>
      <c r="B298" s="156" t="s">
        <v>378</v>
      </c>
      <c r="C298" s="136">
        <v>700</v>
      </c>
      <c r="D298" s="58">
        <v>20</v>
      </c>
      <c r="E298" s="58" t="s">
        <v>149</v>
      </c>
      <c r="F298" s="136">
        <v>14000</v>
      </c>
      <c r="G298" s="58"/>
      <c r="H298" s="58"/>
      <c r="I298" s="58"/>
      <c r="J298" s="142"/>
      <c r="K298" s="58"/>
      <c r="L298" s="142"/>
      <c r="M298" s="58">
        <v>20</v>
      </c>
      <c r="N298" s="142">
        <v>14000</v>
      </c>
    </row>
    <row r="299" spans="1:14">
      <c r="A299" s="150">
        <v>214</v>
      </c>
      <c r="B299" s="156" t="s">
        <v>379</v>
      </c>
      <c r="C299" s="136">
        <v>6719</v>
      </c>
      <c r="D299" s="58">
        <v>1</v>
      </c>
      <c r="E299" s="58" t="s">
        <v>371</v>
      </c>
      <c r="F299" s="136">
        <v>6719</v>
      </c>
      <c r="G299" s="58"/>
      <c r="H299" s="58"/>
      <c r="I299" s="58">
        <v>1</v>
      </c>
      <c r="J299" s="142">
        <f>D299</f>
        <v>1</v>
      </c>
      <c r="K299" s="58"/>
      <c r="L299" s="142"/>
      <c r="M299" s="17"/>
      <c r="N299" s="17"/>
    </row>
    <row r="300" spans="1:14">
      <c r="A300" s="140">
        <v>215</v>
      </c>
      <c r="B300" s="156" t="s">
        <v>380</v>
      </c>
      <c r="C300" s="136">
        <v>1189</v>
      </c>
      <c r="D300" s="58">
        <v>5</v>
      </c>
      <c r="E300" s="58" t="s">
        <v>381</v>
      </c>
      <c r="F300" s="136">
        <v>5945</v>
      </c>
      <c r="G300" s="58"/>
      <c r="H300" s="58"/>
      <c r="I300" s="58">
        <v>5</v>
      </c>
      <c r="J300" s="142">
        <f>D300</f>
        <v>5</v>
      </c>
      <c r="K300" s="58"/>
      <c r="L300" s="142"/>
      <c r="M300" s="17"/>
      <c r="N300" s="17"/>
    </row>
    <row r="301" spans="1:14">
      <c r="A301" s="150">
        <v>216</v>
      </c>
      <c r="B301" s="156" t="s">
        <v>382</v>
      </c>
      <c r="C301" s="136">
        <v>119</v>
      </c>
      <c r="D301" s="58">
        <v>15</v>
      </c>
      <c r="E301" s="58" t="s">
        <v>149</v>
      </c>
      <c r="F301" s="136">
        <v>1785</v>
      </c>
      <c r="G301" s="58"/>
      <c r="H301" s="58"/>
      <c r="I301" s="58">
        <v>15</v>
      </c>
      <c r="J301" s="142">
        <f>D301</f>
        <v>15</v>
      </c>
      <c r="K301" s="58"/>
      <c r="L301" s="142"/>
      <c r="M301" s="17"/>
      <c r="N301" s="17"/>
    </row>
    <row r="302" spans="1:14">
      <c r="A302" s="140">
        <v>217</v>
      </c>
      <c r="B302" s="156" t="s">
        <v>383</v>
      </c>
      <c r="C302" s="136">
        <v>699</v>
      </c>
      <c r="D302" s="58">
        <v>1</v>
      </c>
      <c r="E302" s="58" t="s">
        <v>371</v>
      </c>
      <c r="F302" s="136">
        <v>699</v>
      </c>
      <c r="G302" s="58"/>
      <c r="H302" s="58"/>
      <c r="I302" s="58">
        <v>1</v>
      </c>
      <c r="J302" s="142">
        <f>D302</f>
        <v>1</v>
      </c>
      <c r="K302" s="58"/>
      <c r="L302" s="142"/>
      <c r="M302" s="17"/>
      <c r="N302" s="17"/>
    </row>
    <row r="303" spans="1:14">
      <c r="A303" s="150">
        <v>218</v>
      </c>
      <c r="B303" s="156" t="s">
        <v>384</v>
      </c>
      <c r="C303" s="136">
        <v>3500</v>
      </c>
      <c r="D303" s="58">
        <v>30</v>
      </c>
      <c r="E303" s="58" t="s">
        <v>336</v>
      </c>
      <c r="F303" s="136">
        <v>105000</v>
      </c>
      <c r="G303" s="58"/>
      <c r="H303" s="58"/>
      <c r="I303" s="58">
        <v>30</v>
      </c>
      <c r="J303" s="142">
        <f>D303</f>
        <v>30</v>
      </c>
      <c r="K303" s="58"/>
      <c r="L303" s="142"/>
      <c r="M303" s="17"/>
      <c r="N303" s="17"/>
    </row>
    <row r="304" spans="1:14">
      <c r="A304" s="140">
        <v>219</v>
      </c>
      <c r="B304" s="156" t="s">
        <v>385</v>
      </c>
      <c r="C304" s="136">
        <v>260</v>
      </c>
      <c r="D304" s="58">
        <v>75</v>
      </c>
      <c r="E304" s="58" t="s">
        <v>149</v>
      </c>
      <c r="F304" s="136">
        <v>19500</v>
      </c>
      <c r="G304" s="58"/>
      <c r="H304" s="58"/>
      <c r="I304" s="58">
        <v>75</v>
      </c>
      <c r="J304" s="142">
        <f>D304</f>
        <v>75</v>
      </c>
      <c r="K304" s="58"/>
      <c r="L304" s="142"/>
      <c r="M304" s="17"/>
      <c r="N304" s="17"/>
    </row>
    <row r="305" spans="1:14">
      <c r="A305" s="150">
        <v>220</v>
      </c>
      <c r="B305" s="156" t="s">
        <v>386</v>
      </c>
      <c r="C305" s="136">
        <v>230</v>
      </c>
      <c r="D305" s="58">
        <v>50</v>
      </c>
      <c r="E305" s="58" t="s">
        <v>149</v>
      </c>
      <c r="F305" s="136">
        <v>11500</v>
      </c>
      <c r="G305" s="58"/>
      <c r="H305" s="58"/>
      <c r="I305" s="58">
        <v>50</v>
      </c>
      <c r="J305" s="142">
        <f>D305</f>
        <v>50</v>
      </c>
      <c r="K305" s="58"/>
      <c r="L305" s="142"/>
      <c r="M305" s="17"/>
      <c r="N305" s="17"/>
    </row>
    <row r="306" spans="1:14">
      <c r="A306" s="92" t="s">
        <v>182</v>
      </c>
      <c r="B306" s="93"/>
      <c r="C306" s="94">
        <f>SUM(C273:C305)</f>
        <v>33216</v>
      </c>
      <c r="D306" s="95">
        <f>SUM(D273:D305)</f>
        <v>776</v>
      </c>
      <c r="E306" s="96"/>
      <c r="F306" s="97">
        <f>SUM(F273:F305)</f>
        <v>398278</v>
      </c>
      <c r="G306" s="98">
        <f>SUM(G265:G305)</f>
        <v>0</v>
      </c>
      <c r="H306" s="98">
        <f>SUM(H265:H305)</f>
        <v>0</v>
      </c>
      <c r="I306" s="99">
        <f>SUM(I273:I305)</f>
        <v>177</v>
      </c>
      <c r="J306" s="97">
        <f>SUM(J273:J305)</f>
        <v>177</v>
      </c>
      <c r="K306" s="139">
        <f>SUM(K273:K305)</f>
        <v>414</v>
      </c>
      <c r="L306" s="98">
        <f>SUM(L273:L305)</f>
        <v>110920</v>
      </c>
      <c r="M306" s="96">
        <f>SUM(M273:M305)</f>
        <v>185</v>
      </c>
      <c r="N306" s="96">
        <f>SUM(N273:N305)</f>
        <v>136210</v>
      </c>
    </row>
    <row r="307" spans="1:14">
      <c r="A307" s="23" t="s">
        <v>142</v>
      </c>
      <c r="B307" s="24"/>
      <c r="C307" s="25"/>
      <c r="D307" s="26"/>
      <c r="E307" s="27"/>
      <c r="F307" s="27"/>
      <c r="G307" s="27"/>
      <c r="H307" s="27"/>
      <c r="I307" s="27"/>
      <c r="J307" s="27"/>
      <c r="K307" s="27"/>
      <c r="L307" s="27"/>
      <c r="M307" s="27"/>
      <c r="N307" s="28"/>
    </row>
    <row r="308" spans="1:14" customHeight="1" ht="15.75">
      <c r="A308" s="29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1"/>
    </row>
    <row r="309" spans="1:14" customHeight="1" ht="15.75">
      <c r="A309" s="29"/>
      <c r="B309" s="30"/>
      <c r="C309" s="30"/>
      <c r="D309" s="30"/>
      <c r="E309" s="30"/>
      <c r="F309" s="32" t="s">
        <v>143</v>
      </c>
      <c r="G309" s="32"/>
      <c r="H309" s="32"/>
      <c r="I309" s="32"/>
      <c r="J309" s="30"/>
      <c r="K309" s="30"/>
      <c r="L309" s="30"/>
      <c r="M309" s="30"/>
      <c r="N309" s="31"/>
    </row>
    <row r="310" spans="1:14">
      <c r="A310" s="33"/>
      <c r="B310" s="34"/>
      <c r="C310" s="34"/>
      <c r="D310" s="34"/>
      <c r="E310" s="34"/>
      <c r="G310" s="35" t="s">
        <v>2</v>
      </c>
      <c r="H310" s="35"/>
      <c r="J310" s="34"/>
      <c r="K310" s="34"/>
      <c r="L310" s="34"/>
      <c r="M310" s="34"/>
      <c r="N310" s="36"/>
    </row>
    <row r="311" spans="1:14" customHeight="1" ht="15.75">
      <c r="A311" s="37" t="s">
        <v>144</v>
      </c>
      <c r="B311" s="38"/>
      <c r="C311" s="38"/>
      <c r="D311" s="38"/>
      <c r="E311" s="39"/>
      <c r="F311" s="39"/>
      <c r="G311" s="39"/>
      <c r="H311" s="39"/>
      <c r="I311" s="39"/>
      <c r="J311" s="39"/>
      <c r="K311" s="39"/>
      <c r="L311" s="39"/>
      <c r="M311" s="39"/>
      <c r="N311" s="40"/>
    </row>
    <row r="312" spans="1:14" customHeight="1" ht="15.75">
      <c r="A312" s="41" t="s">
        <v>145</v>
      </c>
      <c r="B312" s="41"/>
      <c r="C312" s="41"/>
      <c r="D312" s="41"/>
      <c r="E312" s="41"/>
      <c r="F312" s="42" t="s">
        <v>5</v>
      </c>
      <c r="G312" s="42"/>
      <c r="H312" s="42"/>
      <c r="I312" s="42"/>
      <c r="J312" s="42"/>
      <c r="K312" s="43" t="s">
        <v>387</v>
      </c>
      <c r="L312" s="43"/>
      <c r="M312" s="43"/>
      <c r="N312" s="43"/>
    </row>
    <row r="313" spans="1:14" customHeight="1" ht="15.75">
      <c r="A313" s="44" t="s">
        <v>147</v>
      </c>
      <c r="B313" s="44"/>
      <c r="C313" s="44"/>
      <c r="D313" s="44"/>
      <c r="E313" s="44"/>
      <c r="F313" s="45" t="s">
        <v>8</v>
      </c>
      <c r="G313" s="42" t="s">
        <v>9</v>
      </c>
      <c r="H313" s="42"/>
      <c r="I313" s="42" t="s">
        <v>10</v>
      </c>
      <c r="J313" s="42"/>
      <c r="K313" s="46" t="s">
        <v>11</v>
      </c>
      <c r="L313" s="46"/>
      <c r="M313" s="46"/>
      <c r="N313" s="46"/>
    </row>
    <row r="314" spans="1:14">
      <c r="A314" s="47" t="s">
        <v>12</v>
      </c>
      <c r="B314" s="47" t="s">
        <v>13</v>
      </c>
      <c r="C314" s="47" t="s">
        <v>14</v>
      </c>
      <c r="D314" s="48" t="s">
        <v>15</v>
      </c>
      <c r="E314" s="49"/>
      <c r="F314" s="47" t="s">
        <v>16</v>
      </c>
      <c r="G314" s="42" t="s">
        <v>17</v>
      </c>
      <c r="H314" s="42"/>
      <c r="I314" s="42"/>
      <c r="J314" s="42"/>
      <c r="K314" s="42"/>
      <c r="L314" s="42"/>
      <c r="M314" s="42"/>
      <c r="N314" s="42"/>
    </row>
    <row r="315" spans="1:14">
      <c r="A315" s="47"/>
      <c r="B315" s="47"/>
      <c r="C315" s="47"/>
      <c r="D315" s="50"/>
      <c r="E315" s="51"/>
      <c r="F315" s="47"/>
      <c r="G315" s="52" t="s">
        <v>18</v>
      </c>
      <c r="H315" s="52"/>
      <c r="I315" s="53" t="s">
        <v>19</v>
      </c>
      <c r="J315" s="53"/>
      <c r="K315" s="54" t="s">
        <v>20</v>
      </c>
      <c r="L315" s="54"/>
      <c r="M315" s="55" t="s">
        <v>21</v>
      </c>
      <c r="N315" s="55"/>
    </row>
    <row r="316" spans="1:14">
      <c r="A316" s="47"/>
      <c r="B316" s="47"/>
      <c r="C316" s="47"/>
      <c r="D316" s="56" t="s">
        <v>22</v>
      </c>
      <c r="E316" s="57" t="s">
        <v>13</v>
      </c>
      <c r="F316" s="47"/>
      <c r="G316" s="45" t="s">
        <v>23</v>
      </c>
      <c r="H316" s="57" t="s">
        <v>24</v>
      </c>
      <c r="I316" s="57" t="s">
        <v>23</v>
      </c>
      <c r="J316" s="57" t="s">
        <v>24</v>
      </c>
      <c r="K316" s="57" t="s">
        <v>23</v>
      </c>
      <c r="L316" s="57" t="s">
        <v>24</v>
      </c>
      <c r="M316" s="57" t="s">
        <v>23</v>
      </c>
      <c r="N316" s="57" t="s">
        <v>24</v>
      </c>
    </row>
    <row r="317" spans="1:14">
      <c r="A317" s="140">
        <v>104</v>
      </c>
      <c r="B317" s="156" t="s">
        <v>388</v>
      </c>
      <c r="C317" s="136">
        <v>320</v>
      </c>
      <c r="D317" s="58">
        <v>100</v>
      </c>
      <c r="E317" s="58" t="s">
        <v>149</v>
      </c>
      <c r="F317" s="136">
        <v>32000</v>
      </c>
      <c r="G317" s="17"/>
      <c r="H317" s="17"/>
      <c r="I317" s="58">
        <v>100</v>
      </c>
      <c r="J317" s="136">
        <f>D317</f>
        <v>100</v>
      </c>
      <c r="K317" s="58"/>
      <c r="L317" s="136"/>
      <c r="M317" s="17"/>
      <c r="N317" s="17"/>
    </row>
    <row r="318" spans="1:14">
      <c r="A318" s="140">
        <v>105</v>
      </c>
      <c r="B318" s="156" t="s">
        <v>389</v>
      </c>
      <c r="C318" s="136">
        <v>600</v>
      </c>
      <c r="D318" s="58">
        <v>200</v>
      </c>
      <c r="E318" s="58" t="s">
        <v>323</v>
      </c>
      <c r="F318" s="136">
        <v>120000</v>
      </c>
      <c r="G318" s="17"/>
      <c r="H318" s="17"/>
      <c r="I318" s="58">
        <v>200</v>
      </c>
      <c r="J318" s="136">
        <f>D318</f>
        <v>200</v>
      </c>
      <c r="K318" s="58"/>
      <c r="L318" s="136"/>
      <c r="M318" s="17"/>
      <c r="N318" s="17"/>
    </row>
    <row r="319" spans="1:14">
      <c r="A319" s="140">
        <v>106</v>
      </c>
      <c r="B319" s="156" t="s">
        <v>390</v>
      </c>
      <c r="C319" s="136">
        <v>1400</v>
      </c>
      <c r="D319" s="58">
        <v>500</v>
      </c>
      <c r="E319" s="58" t="s">
        <v>323</v>
      </c>
      <c r="F319" s="136">
        <v>700000</v>
      </c>
      <c r="G319" s="17"/>
      <c r="H319" s="17"/>
      <c r="I319" s="58">
        <v>500</v>
      </c>
      <c r="J319" s="136">
        <f>D319</f>
        <v>500</v>
      </c>
      <c r="K319" s="58"/>
      <c r="L319" s="136"/>
      <c r="M319" s="17"/>
      <c r="N319" s="17"/>
    </row>
    <row r="320" spans="1:14">
      <c r="A320" s="140">
        <v>107</v>
      </c>
      <c r="B320" s="156" t="s">
        <v>391</v>
      </c>
      <c r="C320" s="136">
        <v>7000</v>
      </c>
      <c r="D320" s="58">
        <v>20</v>
      </c>
      <c r="E320" s="58" t="s">
        <v>46</v>
      </c>
      <c r="F320" s="136">
        <v>140000</v>
      </c>
      <c r="G320" s="58"/>
      <c r="H320" s="58"/>
      <c r="I320" s="58">
        <v>20</v>
      </c>
      <c r="J320" s="142">
        <f>D320</f>
        <v>20</v>
      </c>
      <c r="K320" s="58"/>
      <c r="L320" s="142"/>
      <c r="M320" s="58"/>
      <c r="N320" s="58"/>
    </row>
    <row r="321" spans="1:14">
      <c r="A321" s="140">
        <v>108</v>
      </c>
      <c r="B321" s="156" t="s">
        <v>392</v>
      </c>
      <c r="C321" s="136">
        <v>350</v>
      </c>
      <c r="D321" s="58">
        <v>100</v>
      </c>
      <c r="E321" s="58" t="s">
        <v>46</v>
      </c>
      <c r="F321" s="136">
        <v>35000</v>
      </c>
      <c r="G321" s="58"/>
      <c r="H321" s="58"/>
      <c r="I321" s="58">
        <v>100</v>
      </c>
      <c r="J321" s="142">
        <f>D321</f>
        <v>100</v>
      </c>
      <c r="K321" s="58"/>
      <c r="L321" s="142"/>
      <c r="M321" s="58"/>
      <c r="N321" s="58"/>
    </row>
    <row r="322" spans="1:14">
      <c r="A322" s="140">
        <v>109</v>
      </c>
      <c r="B322" s="156" t="s">
        <v>393</v>
      </c>
      <c r="C322" s="136">
        <v>25000</v>
      </c>
      <c r="D322" s="58">
        <v>100</v>
      </c>
      <c r="E322" s="58" t="s">
        <v>394</v>
      </c>
      <c r="F322" s="136">
        <v>2500000</v>
      </c>
      <c r="G322" s="58"/>
      <c r="H322" s="58"/>
      <c r="I322" s="58">
        <v>100</v>
      </c>
      <c r="J322" s="142">
        <f>D322</f>
        <v>100</v>
      </c>
      <c r="K322" s="58"/>
      <c r="L322" s="142"/>
      <c r="M322" s="58"/>
      <c r="N322" s="58"/>
    </row>
    <row r="323" spans="1:14">
      <c r="A323" s="140">
        <v>110</v>
      </c>
      <c r="B323" s="156" t="s">
        <v>395</v>
      </c>
      <c r="C323" s="136">
        <v>850</v>
      </c>
      <c r="D323" s="58">
        <v>100</v>
      </c>
      <c r="E323" s="58" t="s">
        <v>340</v>
      </c>
      <c r="F323" s="136">
        <v>85000</v>
      </c>
      <c r="G323" s="58"/>
      <c r="H323" s="58"/>
      <c r="I323" s="58">
        <v>100</v>
      </c>
      <c r="J323" s="142">
        <v>85000</v>
      </c>
      <c r="K323" s="58"/>
      <c r="L323" s="58"/>
      <c r="M323" s="58"/>
      <c r="N323" s="58"/>
    </row>
    <row r="324" spans="1:14">
      <c r="A324" s="140">
        <v>111</v>
      </c>
      <c r="B324" s="156" t="s">
        <v>396</v>
      </c>
      <c r="C324" s="136">
        <v>600</v>
      </c>
      <c r="D324" s="58">
        <v>150</v>
      </c>
      <c r="E324" s="58" t="s">
        <v>41</v>
      </c>
      <c r="F324" s="136">
        <v>90000</v>
      </c>
      <c r="G324" s="58"/>
      <c r="H324" s="58"/>
      <c r="I324" s="58">
        <v>150</v>
      </c>
      <c r="J324" s="142">
        <v>90000</v>
      </c>
      <c r="K324" s="58"/>
      <c r="L324" s="58"/>
      <c r="M324" s="58"/>
      <c r="N324" s="58"/>
    </row>
    <row r="325" spans="1:14">
      <c r="A325" s="140">
        <v>112</v>
      </c>
      <c r="B325" s="156" t="s">
        <v>384</v>
      </c>
      <c r="C325" s="136">
        <v>3500</v>
      </c>
      <c r="D325" s="58">
        <v>5</v>
      </c>
      <c r="E325" s="58" t="s">
        <v>336</v>
      </c>
      <c r="F325" s="136">
        <v>17500</v>
      </c>
      <c r="G325" s="58"/>
      <c r="H325" s="58"/>
      <c r="I325" s="58">
        <v>5</v>
      </c>
      <c r="J325" s="142">
        <v>17500</v>
      </c>
      <c r="K325" s="58"/>
      <c r="L325" s="58"/>
      <c r="M325" s="58"/>
      <c r="N325" s="58"/>
    </row>
    <row r="326" spans="1:14">
      <c r="A326" s="140">
        <v>113</v>
      </c>
      <c r="B326" s="156" t="s">
        <v>397</v>
      </c>
      <c r="C326" s="136">
        <v>9000</v>
      </c>
      <c r="D326" s="58">
        <v>1</v>
      </c>
      <c r="E326" s="58" t="s">
        <v>277</v>
      </c>
      <c r="F326" s="136">
        <v>9000</v>
      </c>
      <c r="G326" s="58"/>
      <c r="H326" s="58"/>
      <c r="I326" s="58">
        <v>1</v>
      </c>
      <c r="J326" s="142">
        <v>9000</v>
      </c>
      <c r="K326" s="58"/>
      <c r="L326" s="58"/>
      <c r="M326" s="58"/>
      <c r="N326" s="58"/>
    </row>
    <row r="327" spans="1:14">
      <c r="A327" s="140">
        <v>115</v>
      </c>
      <c r="B327" s="135" t="s">
        <v>398</v>
      </c>
      <c r="C327" s="136">
        <v>275</v>
      </c>
      <c r="D327" s="58">
        <v>22</v>
      </c>
      <c r="E327" s="58" t="s">
        <v>149</v>
      </c>
      <c r="F327" s="136">
        <v>6050</v>
      </c>
      <c r="G327" s="58"/>
      <c r="H327" s="58"/>
      <c r="I327" s="58">
        <v>22</v>
      </c>
      <c r="J327" s="142">
        <v>275</v>
      </c>
      <c r="K327" s="135"/>
      <c r="L327" s="135"/>
      <c r="M327" s="138"/>
      <c r="N327" s="138"/>
    </row>
    <row r="328" spans="1:14">
      <c r="A328" s="140">
        <v>116</v>
      </c>
      <c r="B328" s="135" t="s">
        <v>399</v>
      </c>
      <c r="C328" s="136">
        <v>2250</v>
      </c>
      <c r="D328" s="58">
        <v>167</v>
      </c>
      <c r="E328" s="58" t="s">
        <v>323</v>
      </c>
      <c r="F328" s="136">
        <v>375750</v>
      </c>
      <c r="G328" s="58"/>
      <c r="H328" s="58"/>
      <c r="I328" s="58">
        <v>167</v>
      </c>
      <c r="J328" s="142">
        <v>2250</v>
      </c>
      <c r="K328" s="135"/>
      <c r="L328" s="135"/>
      <c r="M328" s="138"/>
      <c r="N328" s="138"/>
    </row>
    <row r="329" spans="1:14">
      <c r="A329" s="140">
        <v>117</v>
      </c>
      <c r="B329" s="135" t="s">
        <v>400</v>
      </c>
      <c r="C329" s="136">
        <v>225</v>
      </c>
      <c r="D329" s="58">
        <v>95</v>
      </c>
      <c r="E329" s="58" t="s">
        <v>46</v>
      </c>
      <c r="F329" s="136">
        <v>21375</v>
      </c>
      <c r="G329" s="58"/>
      <c r="H329" s="58"/>
      <c r="I329" s="58">
        <v>95</v>
      </c>
      <c r="J329" s="142">
        <v>225</v>
      </c>
      <c r="K329" s="135"/>
      <c r="L329" s="135"/>
      <c r="M329" s="138"/>
      <c r="N329" s="138"/>
    </row>
    <row r="330" spans="1:14">
      <c r="A330" s="140">
        <v>118</v>
      </c>
      <c r="B330" s="135" t="s">
        <v>401</v>
      </c>
      <c r="C330" s="136">
        <v>750</v>
      </c>
      <c r="D330" s="58">
        <v>120</v>
      </c>
      <c r="E330" s="58" t="s">
        <v>46</v>
      </c>
      <c r="F330" s="136">
        <v>90000</v>
      </c>
      <c r="G330" s="58"/>
      <c r="H330" s="58"/>
      <c r="I330" s="58">
        <v>120</v>
      </c>
      <c r="J330" s="142">
        <v>750</v>
      </c>
      <c r="K330" s="135"/>
      <c r="L330" s="135"/>
      <c r="M330" s="138"/>
      <c r="N330" s="138"/>
    </row>
    <row r="331" spans="1:14">
      <c r="A331" s="140">
        <v>119</v>
      </c>
      <c r="B331" s="135" t="s">
        <v>402</v>
      </c>
      <c r="C331" s="136">
        <v>368</v>
      </c>
      <c r="D331" s="58">
        <v>600</v>
      </c>
      <c r="E331" s="58" t="s">
        <v>48</v>
      </c>
      <c r="F331" s="136">
        <v>220800</v>
      </c>
      <c r="G331" s="58"/>
      <c r="H331" s="58"/>
      <c r="I331" s="58">
        <v>600</v>
      </c>
      <c r="J331" s="136">
        <v>220800</v>
      </c>
      <c r="K331" s="135"/>
      <c r="L331" s="135"/>
      <c r="M331" s="138"/>
      <c r="N331" s="138"/>
    </row>
    <row r="332" spans="1:14">
      <c r="A332" s="140">
        <v>120</v>
      </c>
      <c r="B332" s="135" t="s">
        <v>403</v>
      </c>
      <c r="C332" s="136">
        <v>368</v>
      </c>
      <c r="D332" s="58">
        <v>300</v>
      </c>
      <c r="E332" s="58" t="s">
        <v>48</v>
      </c>
      <c r="F332" s="136">
        <v>16500</v>
      </c>
      <c r="G332" s="58"/>
      <c r="H332" s="58"/>
      <c r="I332" s="58">
        <v>300</v>
      </c>
      <c r="J332" s="136">
        <v>16500</v>
      </c>
      <c r="K332" s="135"/>
      <c r="L332" s="135"/>
      <c r="M332" s="138"/>
      <c r="N332" s="138"/>
    </row>
    <row r="333" spans="1:14">
      <c r="A333" s="140">
        <v>121</v>
      </c>
      <c r="B333" s="135" t="s">
        <v>404</v>
      </c>
      <c r="C333" s="136">
        <v>55</v>
      </c>
      <c r="D333" s="58">
        <v>100</v>
      </c>
      <c r="E333" s="58" t="s">
        <v>323</v>
      </c>
      <c r="F333" s="136">
        <v>29900</v>
      </c>
      <c r="G333" s="58"/>
      <c r="H333" s="58"/>
      <c r="I333" s="58">
        <v>100</v>
      </c>
      <c r="J333" s="136">
        <v>29900</v>
      </c>
      <c r="K333" s="135"/>
      <c r="L333" s="135"/>
      <c r="M333" s="138"/>
      <c r="N333" s="138"/>
    </row>
    <row r="334" spans="1:14">
      <c r="A334" s="140">
        <v>122</v>
      </c>
      <c r="B334" s="135" t="s">
        <v>405</v>
      </c>
      <c r="C334" s="136">
        <v>299</v>
      </c>
      <c r="D334" s="58">
        <v>300</v>
      </c>
      <c r="E334" s="58" t="s">
        <v>323</v>
      </c>
      <c r="F334" s="136">
        <v>96000</v>
      </c>
      <c r="G334" s="58"/>
      <c r="H334" s="58"/>
      <c r="I334" s="58">
        <v>300</v>
      </c>
      <c r="J334" s="136">
        <v>96000</v>
      </c>
      <c r="K334" s="135"/>
      <c r="L334" s="135"/>
      <c r="M334" s="138"/>
      <c r="N334" s="138"/>
    </row>
    <row r="335" spans="1:14">
      <c r="A335" s="140">
        <v>123</v>
      </c>
      <c r="B335" s="135" t="s">
        <v>406</v>
      </c>
      <c r="C335" s="136">
        <v>320</v>
      </c>
      <c r="D335" s="58">
        <v>288</v>
      </c>
      <c r="E335" s="58" t="s">
        <v>48</v>
      </c>
      <c r="F335" s="136">
        <v>13824</v>
      </c>
      <c r="G335" s="58"/>
      <c r="H335" s="58"/>
      <c r="I335" s="58">
        <v>288</v>
      </c>
      <c r="J335" s="136">
        <v>13824</v>
      </c>
      <c r="K335" s="135"/>
      <c r="L335" s="135"/>
      <c r="M335" s="138"/>
      <c r="N335" s="138"/>
    </row>
    <row r="336" spans="1:14">
      <c r="A336" s="140">
        <v>124</v>
      </c>
      <c r="B336" s="135" t="s">
        <v>407</v>
      </c>
      <c r="C336" s="136">
        <v>48</v>
      </c>
      <c r="D336" s="58">
        <v>288</v>
      </c>
      <c r="E336" s="58" t="s">
        <v>48</v>
      </c>
      <c r="F336" s="136">
        <v>15264</v>
      </c>
      <c r="G336" s="58"/>
      <c r="H336" s="58"/>
      <c r="I336" s="58">
        <v>288</v>
      </c>
      <c r="J336" s="136">
        <v>15264</v>
      </c>
      <c r="K336" s="135"/>
      <c r="L336" s="135"/>
      <c r="M336" s="138"/>
      <c r="N336" s="138"/>
    </row>
    <row r="337" spans="1:14">
      <c r="A337" s="140">
        <v>125</v>
      </c>
      <c r="B337" s="135" t="s">
        <v>408</v>
      </c>
      <c r="C337" s="136">
        <v>53</v>
      </c>
      <c r="D337" s="58">
        <v>288</v>
      </c>
      <c r="E337" s="58" t="s">
        <v>48</v>
      </c>
      <c r="F337" s="136">
        <v>12960</v>
      </c>
      <c r="G337" s="58"/>
      <c r="H337" s="58"/>
      <c r="I337" s="58">
        <v>288</v>
      </c>
      <c r="J337" s="136">
        <v>12960</v>
      </c>
      <c r="K337" s="135"/>
      <c r="L337" s="135"/>
      <c r="M337" s="138"/>
      <c r="N337" s="138"/>
    </row>
    <row r="338" spans="1:14">
      <c r="A338" s="140">
        <v>126</v>
      </c>
      <c r="B338" s="135" t="s">
        <v>409</v>
      </c>
      <c r="C338" s="136">
        <v>45</v>
      </c>
      <c r="D338" s="58">
        <v>50</v>
      </c>
      <c r="E338" s="58" t="s">
        <v>323</v>
      </c>
      <c r="F338" s="136">
        <v>24950</v>
      </c>
      <c r="G338" s="58"/>
      <c r="H338" s="58"/>
      <c r="I338" s="58">
        <v>50</v>
      </c>
      <c r="J338" s="136">
        <v>24950</v>
      </c>
      <c r="K338" s="135"/>
      <c r="L338" s="135"/>
      <c r="M338" s="138"/>
      <c r="N338" s="138"/>
    </row>
    <row r="339" spans="1:14">
      <c r="A339" s="140">
        <v>127</v>
      </c>
      <c r="B339" s="135" t="s">
        <v>410</v>
      </c>
      <c r="C339" s="136">
        <v>499</v>
      </c>
      <c r="D339" s="58">
        <v>300</v>
      </c>
      <c r="E339" s="58" t="s">
        <v>323</v>
      </c>
      <c r="F339" s="136">
        <v>225000</v>
      </c>
      <c r="G339" s="17"/>
      <c r="H339" s="17"/>
      <c r="I339" s="58">
        <v>300</v>
      </c>
      <c r="J339" s="136">
        <v>225000</v>
      </c>
      <c r="K339" s="135"/>
      <c r="L339" s="135"/>
      <c r="M339" s="138"/>
      <c r="N339" s="138"/>
    </row>
    <row r="340" spans="1:14">
      <c r="A340" s="140">
        <v>128</v>
      </c>
      <c r="B340" s="135" t="s">
        <v>411</v>
      </c>
      <c r="C340" s="136">
        <v>750</v>
      </c>
      <c r="D340" s="58">
        <v>100</v>
      </c>
      <c r="E340" s="58" t="s">
        <v>323</v>
      </c>
      <c r="F340" s="136">
        <v>48000</v>
      </c>
      <c r="G340" s="17"/>
      <c r="H340" s="17"/>
      <c r="I340" s="58">
        <v>100</v>
      </c>
      <c r="J340" s="136">
        <v>48000</v>
      </c>
      <c r="K340" s="135"/>
      <c r="L340" s="135"/>
      <c r="M340" s="138"/>
      <c r="N340" s="138"/>
    </row>
    <row r="341" spans="1:14">
      <c r="A341" s="140">
        <v>129</v>
      </c>
      <c r="B341" s="135" t="s">
        <v>412</v>
      </c>
      <c r="C341" s="136">
        <v>480</v>
      </c>
      <c r="D341" s="58">
        <v>100</v>
      </c>
      <c r="E341" s="58" t="s">
        <v>323</v>
      </c>
      <c r="F341" s="136">
        <v>25000</v>
      </c>
      <c r="G341" s="17"/>
      <c r="H341" s="17"/>
      <c r="I341" s="58">
        <v>100</v>
      </c>
      <c r="J341" s="136">
        <v>25000</v>
      </c>
      <c r="K341" s="157"/>
      <c r="L341" s="157"/>
      <c r="M341" s="138"/>
      <c r="N341" s="138"/>
    </row>
    <row r="342" spans="1:14">
      <c r="A342" s="140">
        <v>130</v>
      </c>
      <c r="B342" s="135" t="s">
        <v>413</v>
      </c>
      <c r="C342" s="136">
        <v>250</v>
      </c>
      <c r="D342" s="58">
        <v>288</v>
      </c>
      <c r="E342" s="58" t="s">
        <v>48</v>
      </c>
      <c r="F342" s="136">
        <v>23040</v>
      </c>
      <c r="G342" s="58"/>
      <c r="H342" s="58"/>
      <c r="I342" s="58">
        <v>288</v>
      </c>
      <c r="J342" s="136">
        <v>23040</v>
      </c>
      <c r="K342" s="157"/>
      <c r="L342" s="157"/>
      <c r="M342" s="138"/>
      <c r="N342" s="138"/>
    </row>
    <row r="343" spans="1:14">
      <c r="A343" s="140">
        <v>131</v>
      </c>
      <c r="B343" s="135" t="s">
        <v>414</v>
      </c>
      <c r="C343" s="136">
        <v>80</v>
      </c>
      <c r="D343" s="58">
        <v>100</v>
      </c>
      <c r="E343" s="58" t="s">
        <v>48</v>
      </c>
      <c r="F343" s="136">
        <v>40000</v>
      </c>
      <c r="G343" s="58"/>
      <c r="H343" s="58"/>
      <c r="I343" s="58">
        <v>100</v>
      </c>
      <c r="J343" s="136">
        <v>40000</v>
      </c>
      <c r="K343" s="157"/>
      <c r="L343" s="157"/>
      <c r="M343" s="138"/>
      <c r="N343" s="138"/>
    </row>
    <row r="344" spans="1:14">
      <c r="A344" s="140">
        <v>132</v>
      </c>
      <c r="B344" s="135" t="s">
        <v>415</v>
      </c>
      <c r="C344" s="136">
        <v>400</v>
      </c>
      <c r="D344" s="58">
        <v>100</v>
      </c>
      <c r="E344" s="58" t="s">
        <v>323</v>
      </c>
      <c r="F344" s="136">
        <v>95000</v>
      </c>
      <c r="G344" s="58"/>
      <c r="H344" s="58"/>
      <c r="I344" s="58">
        <v>100</v>
      </c>
      <c r="J344" s="136">
        <v>95000</v>
      </c>
      <c r="K344" s="157"/>
      <c r="L344" s="157"/>
      <c r="M344" s="138"/>
      <c r="N344" s="138"/>
    </row>
    <row r="345" spans="1:14">
      <c r="A345" s="140">
        <v>133</v>
      </c>
      <c r="B345" s="135" t="s">
        <v>416</v>
      </c>
      <c r="C345" s="136">
        <v>75</v>
      </c>
      <c r="D345" s="58">
        <v>288</v>
      </c>
      <c r="E345" s="58" t="s">
        <v>48</v>
      </c>
      <c r="F345" s="136">
        <v>21600</v>
      </c>
      <c r="G345" s="58"/>
      <c r="H345" s="58"/>
      <c r="I345" s="58">
        <v>288</v>
      </c>
      <c r="J345" s="136">
        <v>21600</v>
      </c>
      <c r="K345" s="138"/>
      <c r="L345" s="138"/>
      <c r="M345" s="138"/>
      <c r="N345" s="138"/>
    </row>
    <row r="346" spans="1:14">
      <c r="A346" s="140">
        <v>134</v>
      </c>
      <c r="B346" s="135" t="s">
        <v>417</v>
      </c>
      <c r="C346" s="136">
        <v>400</v>
      </c>
      <c r="D346" s="58">
        <v>100</v>
      </c>
      <c r="E346" s="58" t="s">
        <v>323</v>
      </c>
      <c r="F346" s="136">
        <v>40000</v>
      </c>
      <c r="G346" s="58"/>
      <c r="H346" s="58"/>
      <c r="I346" s="58">
        <v>100</v>
      </c>
      <c r="J346" s="142">
        <v>40000</v>
      </c>
      <c r="K346" s="138"/>
      <c r="L346" s="138"/>
      <c r="M346" s="138"/>
      <c r="N346" s="138"/>
    </row>
    <row r="347" spans="1:14">
      <c r="A347" s="140">
        <v>135</v>
      </c>
      <c r="B347" s="135" t="s">
        <v>418</v>
      </c>
      <c r="C347" s="136">
        <v>1400</v>
      </c>
      <c r="D347" s="58">
        <v>200</v>
      </c>
      <c r="E347" s="58" t="s">
        <v>323</v>
      </c>
      <c r="F347" s="136">
        <v>280000</v>
      </c>
      <c r="G347" s="58"/>
      <c r="H347" s="58"/>
      <c r="I347" s="58">
        <v>200</v>
      </c>
      <c r="J347" s="142">
        <v>280000</v>
      </c>
      <c r="K347" s="138"/>
      <c r="L347" s="138"/>
      <c r="M347" s="138"/>
      <c r="N347" s="138"/>
    </row>
    <row r="348" spans="1:14">
      <c r="A348" s="140">
        <v>136</v>
      </c>
      <c r="B348" s="135" t="s">
        <v>400</v>
      </c>
      <c r="C348" s="136">
        <v>225</v>
      </c>
      <c r="D348" s="58">
        <v>300</v>
      </c>
      <c r="E348" s="58" t="s">
        <v>46</v>
      </c>
      <c r="F348" s="136">
        <v>67500</v>
      </c>
      <c r="G348" s="58"/>
      <c r="H348" s="58"/>
      <c r="I348" s="58">
        <v>300</v>
      </c>
      <c r="J348" s="142">
        <v>67500</v>
      </c>
      <c r="K348" s="73"/>
      <c r="L348" s="73"/>
      <c r="M348" s="73"/>
      <c r="N348" s="73"/>
    </row>
    <row r="349" spans="1:14">
      <c r="A349" s="140">
        <v>137</v>
      </c>
      <c r="B349" s="135" t="s">
        <v>419</v>
      </c>
      <c r="C349" s="136">
        <v>650</v>
      </c>
      <c r="D349" s="58">
        <v>100</v>
      </c>
      <c r="E349" s="58" t="s">
        <v>323</v>
      </c>
      <c r="F349" s="136">
        <v>65000</v>
      </c>
      <c r="G349" s="58"/>
      <c r="H349" s="58"/>
      <c r="I349" s="58">
        <v>100</v>
      </c>
      <c r="J349" s="142">
        <v>65000</v>
      </c>
      <c r="K349" s="73"/>
      <c r="L349" s="73"/>
      <c r="M349" s="73"/>
      <c r="N349" s="73"/>
    </row>
    <row r="350" spans="1:14">
      <c r="A350" s="92" t="s">
        <v>182</v>
      </c>
      <c r="B350" s="93"/>
      <c r="C350" s="94">
        <f>SUM(C317:C349)</f>
        <v>58885</v>
      </c>
      <c r="D350" s="95">
        <f>SUM(D317:D349)</f>
        <v>5870</v>
      </c>
      <c r="E350" s="96"/>
      <c r="F350" s="97">
        <f>SUM(F317:F349)</f>
        <v>5582013</v>
      </c>
      <c r="G350" s="98">
        <f>SUM(G309:G349)</f>
        <v>0</v>
      </c>
      <c r="H350" s="98">
        <f>SUM(H309:H349)</f>
        <v>0</v>
      </c>
      <c r="I350" s="99">
        <f>SUM(I309:I349)</f>
        <v>5870</v>
      </c>
      <c r="J350" s="97">
        <f>SUM(J317:J349)</f>
        <v>1566358</v>
      </c>
      <c r="K350" s="139">
        <f>SUM(K309:K349)</f>
        <v>0</v>
      </c>
      <c r="L350" s="98">
        <f>SUM(L309:L349)</f>
        <v>0</v>
      </c>
      <c r="M350" s="96"/>
      <c r="N350" s="96"/>
    </row>
    <row r="351" spans="1:14">
      <c r="A351" s="23" t="s">
        <v>142</v>
      </c>
      <c r="B351" s="24"/>
      <c r="C351" s="25"/>
      <c r="D351" s="26"/>
      <c r="E351" s="27"/>
      <c r="F351" s="27"/>
      <c r="G351" s="27"/>
      <c r="H351" s="27"/>
      <c r="I351" s="27"/>
      <c r="J351" s="27"/>
      <c r="K351" s="27"/>
      <c r="L351" s="27"/>
      <c r="M351" s="27"/>
      <c r="N351" s="28"/>
    </row>
    <row r="352" spans="1:14" customHeight="1" ht="15.75">
      <c r="A352" s="29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1"/>
    </row>
    <row r="353" spans="1:14" customHeight="1" ht="15.75">
      <c r="A353" s="29"/>
      <c r="B353" s="30"/>
      <c r="C353" s="30"/>
      <c r="D353" s="30"/>
      <c r="E353" s="30"/>
      <c r="F353" s="32" t="s">
        <v>143</v>
      </c>
      <c r="G353" s="32"/>
      <c r="H353" s="32"/>
      <c r="I353" s="32"/>
      <c r="J353" s="30"/>
      <c r="K353" s="30"/>
      <c r="L353" s="30"/>
      <c r="M353" s="30"/>
      <c r="N353" s="31"/>
    </row>
    <row r="354" spans="1:14">
      <c r="A354" s="33"/>
      <c r="B354" s="34"/>
      <c r="C354" s="34"/>
      <c r="D354" s="34"/>
      <c r="E354" s="34"/>
      <c r="G354" s="35" t="s">
        <v>2</v>
      </c>
      <c r="H354" s="35"/>
      <c r="J354" s="34"/>
      <c r="K354" s="34"/>
      <c r="L354" s="34"/>
      <c r="M354" s="34"/>
      <c r="N354" s="36"/>
    </row>
    <row r="355" spans="1:14" customHeight="1" ht="15.75">
      <c r="A355" s="37" t="s">
        <v>144</v>
      </c>
      <c r="B355" s="38"/>
      <c r="C355" s="38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40"/>
    </row>
    <row r="356" spans="1:14" customHeight="1" ht="15.75">
      <c r="A356" s="41" t="s">
        <v>145</v>
      </c>
      <c r="B356" s="41"/>
      <c r="C356" s="41"/>
      <c r="D356" s="41"/>
      <c r="E356" s="41"/>
      <c r="F356" s="42" t="s">
        <v>5</v>
      </c>
      <c r="G356" s="42"/>
      <c r="H356" s="42"/>
      <c r="I356" s="42"/>
      <c r="J356" s="42"/>
      <c r="K356" s="43" t="s">
        <v>420</v>
      </c>
      <c r="L356" s="43"/>
      <c r="M356" s="43"/>
      <c r="N356" s="43"/>
    </row>
    <row r="357" spans="1:14" customHeight="1" ht="15.75">
      <c r="A357" s="44" t="s">
        <v>147</v>
      </c>
      <c r="B357" s="44"/>
      <c r="C357" s="44"/>
      <c r="D357" s="44"/>
      <c r="E357" s="44"/>
      <c r="F357" s="45" t="s">
        <v>8</v>
      </c>
      <c r="G357" s="42" t="s">
        <v>9</v>
      </c>
      <c r="H357" s="42"/>
      <c r="I357" s="42" t="s">
        <v>10</v>
      </c>
      <c r="J357" s="42"/>
      <c r="K357" s="46" t="s">
        <v>11</v>
      </c>
      <c r="L357" s="46"/>
      <c r="M357" s="46"/>
      <c r="N357" s="46"/>
    </row>
    <row r="358" spans="1:14">
      <c r="A358" s="47" t="s">
        <v>12</v>
      </c>
      <c r="B358" s="47" t="s">
        <v>13</v>
      </c>
      <c r="C358" s="47" t="s">
        <v>14</v>
      </c>
      <c r="D358" s="48" t="s">
        <v>15</v>
      </c>
      <c r="E358" s="49"/>
      <c r="F358" s="47" t="s">
        <v>16</v>
      </c>
      <c r="G358" s="42" t="s">
        <v>17</v>
      </c>
      <c r="H358" s="42"/>
      <c r="I358" s="42"/>
      <c r="J358" s="42"/>
      <c r="K358" s="42"/>
      <c r="L358" s="42"/>
      <c r="M358" s="42"/>
      <c r="N358" s="42"/>
    </row>
    <row r="359" spans="1:14">
      <c r="A359" s="47"/>
      <c r="B359" s="47"/>
      <c r="C359" s="47"/>
      <c r="D359" s="50"/>
      <c r="E359" s="51"/>
      <c r="F359" s="47"/>
      <c r="G359" s="52" t="s">
        <v>18</v>
      </c>
      <c r="H359" s="52"/>
      <c r="I359" s="53" t="s">
        <v>19</v>
      </c>
      <c r="J359" s="53"/>
      <c r="K359" s="54" t="s">
        <v>20</v>
      </c>
      <c r="L359" s="54"/>
      <c r="M359" s="55" t="s">
        <v>21</v>
      </c>
      <c r="N359" s="55"/>
    </row>
    <row r="360" spans="1:14">
      <c r="A360" s="47"/>
      <c r="B360" s="47"/>
      <c r="C360" s="47"/>
      <c r="D360" s="56" t="s">
        <v>22</v>
      </c>
      <c r="E360" s="57" t="s">
        <v>13</v>
      </c>
      <c r="F360" s="47"/>
      <c r="G360" s="45" t="s">
        <v>23</v>
      </c>
      <c r="H360" s="57" t="s">
        <v>24</v>
      </c>
      <c r="I360" s="57" t="s">
        <v>23</v>
      </c>
      <c r="J360" s="57" t="s">
        <v>24</v>
      </c>
      <c r="K360" s="57" t="s">
        <v>23</v>
      </c>
      <c r="L360" s="57" t="s">
        <v>24</v>
      </c>
      <c r="M360" s="57" t="s">
        <v>23</v>
      </c>
      <c r="N360" s="57" t="s">
        <v>24</v>
      </c>
    </row>
    <row r="361" spans="1:14">
      <c r="A361" s="140">
        <v>138</v>
      </c>
      <c r="B361" s="135" t="s">
        <v>421</v>
      </c>
      <c r="C361" s="136">
        <v>590</v>
      </c>
      <c r="D361" s="58">
        <v>600</v>
      </c>
      <c r="E361" s="58" t="s">
        <v>323</v>
      </c>
      <c r="F361" s="136">
        <v>354000</v>
      </c>
      <c r="G361" s="58"/>
      <c r="H361" s="58"/>
      <c r="I361" s="58">
        <v>600</v>
      </c>
      <c r="J361" s="142">
        <v>354000</v>
      </c>
      <c r="K361" s="73"/>
      <c r="L361" s="73"/>
      <c r="M361" s="73"/>
      <c r="N361" s="73"/>
    </row>
    <row r="362" spans="1:14">
      <c r="A362" s="140">
        <v>139</v>
      </c>
      <c r="B362" s="135" t="s">
        <v>422</v>
      </c>
      <c r="C362" s="136">
        <v>219</v>
      </c>
      <c r="D362" s="58">
        <v>200</v>
      </c>
      <c r="E362" s="58" t="s">
        <v>323</v>
      </c>
      <c r="F362" s="136">
        <v>43950</v>
      </c>
      <c r="G362" s="58"/>
      <c r="H362" s="58"/>
      <c r="I362" s="58">
        <v>200</v>
      </c>
      <c r="J362" s="142">
        <v>43950</v>
      </c>
      <c r="K362" s="73"/>
      <c r="L362" s="73"/>
      <c r="M362" s="73"/>
      <c r="N362" s="73"/>
    </row>
    <row r="363" spans="1:14">
      <c r="A363" s="140">
        <v>140</v>
      </c>
      <c r="B363" s="135" t="s">
        <v>423</v>
      </c>
      <c r="C363" s="136">
        <v>60</v>
      </c>
      <c r="D363" s="58">
        <v>500</v>
      </c>
      <c r="E363" s="58" t="s">
        <v>48</v>
      </c>
      <c r="F363" s="136">
        <v>30000</v>
      </c>
      <c r="G363" s="58"/>
      <c r="H363" s="58"/>
      <c r="I363" s="58">
        <v>500</v>
      </c>
      <c r="J363" s="142">
        <v>30000</v>
      </c>
      <c r="K363" s="73"/>
      <c r="L363" s="73"/>
      <c r="M363" s="73"/>
      <c r="N363" s="73"/>
    </row>
    <row r="364" spans="1:14">
      <c r="A364" s="140">
        <v>141</v>
      </c>
      <c r="B364" s="135" t="s">
        <v>424</v>
      </c>
      <c r="C364" s="136">
        <v>85</v>
      </c>
      <c r="D364" s="58">
        <v>200</v>
      </c>
      <c r="E364" s="58" t="s">
        <v>48</v>
      </c>
      <c r="F364" s="136">
        <v>17000</v>
      </c>
      <c r="G364" s="58"/>
      <c r="H364" s="58"/>
      <c r="I364" s="58">
        <v>200</v>
      </c>
      <c r="J364" s="142">
        <v>17000</v>
      </c>
      <c r="K364" s="73"/>
      <c r="L364" s="73"/>
      <c r="M364" s="73"/>
      <c r="N364" s="73"/>
    </row>
    <row r="365" spans="1:14">
      <c r="A365" s="140">
        <v>142</v>
      </c>
      <c r="B365" s="135" t="s">
        <v>425</v>
      </c>
      <c r="C365" s="136">
        <v>225</v>
      </c>
      <c r="D365" s="58">
        <v>300</v>
      </c>
      <c r="E365" s="58" t="s">
        <v>323</v>
      </c>
      <c r="F365" s="136">
        <v>67500</v>
      </c>
      <c r="G365" s="58"/>
      <c r="H365" s="58"/>
      <c r="I365" s="58">
        <v>300</v>
      </c>
      <c r="J365" s="142">
        <v>67500</v>
      </c>
      <c r="K365" s="73"/>
      <c r="L365" s="73"/>
      <c r="M365" s="73"/>
      <c r="N365" s="73"/>
    </row>
    <row r="366" spans="1:14">
      <c r="A366" s="140">
        <v>143</v>
      </c>
      <c r="B366" s="135" t="s">
        <v>426</v>
      </c>
      <c r="C366" s="136">
        <v>95</v>
      </c>
      <c r="D366" s="58">
        <v>300</v>
      </c>
      <c r="E366" s="58" t="s">
        <v>46</v>
      </c>
      <c r="F366" s="136">
        <v>28500</v>
      </c>
      <c r="G366" s="58"/>
      <c r="H366" s="58"/>
      <c r="I366" s="58">
        <v>300</v>
      </c>
      <c r="J366" s="136">
        <v>28500</v>
      </c>
      <c r="K366" s="73"/>
      <c r="L366" s="73"/>
      <c r="M366" s="73"/>
      <c r="N366" s="73"/>
    </row>
    <row r="367" spans="1:14">
      <c r="A367" s="140">
        <v>144</v>
      </c>
      <c r="B367" s="135" t="s">
        <v>427</v>
      </c>
      <c r="C367" s="136">
        <v>7200</v>
      </c>
      <c r="D367" s="58">
        <v>54</v>
      </c>
      <c r="E367" s="58" t="s">
        <v>101</v>
      </c>
      <c r="F367" s="136">
        <v>388800</v>
      </c>
      <c r="G367" s="58"/>
      <c r="H367" s="58"/>
      <c r="I367" s="58">
        <v>54</v>
      </c>
      <c r="J367" s="136">
        <v>388800</v>
      </c>
      <c r="K367" s="135"/>
      <c r="L367" s="135"/>
      <c r="M367" s="137"/>
      <c r="N367" s="137"/>
    </row>
    <row r="368" spans="1:14">
      <c r="A368" s="140">
        <v>145</v>
      </c>
      <c r="B368" s="135" t="s">
        <v>428</v>
      </c>
      <c r="C368" s="136">
        <v>8900</v>
      </c>
      <c r="D368" s="58">
        <v>5</v>
      </c>
      <c r="E368" s="58" t="s">
        <v>429</v>
      </c>
      <c r="F368" s="136">
        <v>44500</v>
      </c>
      <c r="G368" s="58"/>
      <c r="H368" s="58"/>
      <c r="I368" s="58">
        <v>5</v>
      </c>
      <c r="J368" s="136">
        <v>44500</v>
      </c>
      <c r="K368" s="135"/>
      <c r="L368" s="135"/>
      <c r="M368" s="138"/>
      <c r="N368" s="138"/>
    </row>
    <row r="369" spans="1:14">
      <c r="A369" s="140">
        <v>146</v>
      </c>
      <c r="B369" s="135" t="s">
        <v>430</v>
      </c>
      <c r="C369" s="136">
        <v>2739</v>
      </c>
      <c r="D369" s="58">
        <v>2</v>
      </c>
      <c r="E369" s="58" t="s">
        <v>46</v>
      </c>
      <c r="F369" s="136">
        <v>5478</v>
      </c>
      <c r="G369" s="58"/>
      <c r="H369" s="58"/>
      <c r="I369" s="58">
        <v>2</v>
      </c>
      <c r="J369" s="136">
        <v>5478</v>
      </c>
      <c r="K369" s="135"/>
      <c r="L369" s="135"/>
      <c r="M369" s="138"/>
      <c r="N369" s="138"/>
    </row>
    <row r="370" spans="1:14">
      <c r="A370" s="140">
        <v>147</v>
      </c>
      <c r="B370" s="135" t="s">
        <v>370</v>
      </c>
      <c r="C370" s="136">
        <v>2399</v>
      </c>
      <c r="D370" s="58">
        <v>1</v>
      </c>
      <c r="E370" s="58" t="s">
        <v>371</v>
      </c>
      <c r="F370" s="136">
        <v>2399</v>
      </c>
      <c r="G370" s="58"/>
      <c r="H370" s="58"/>
      <c r="I370" s="58">
        <v>1</v>
      </c>
      <c r="J370" s="136">
        <v>2399</v>
      </c>
      <c r="K370" s="135"/>
      <c r="L370" s="135"/>
      <c r="M370" s="138"/>
      <c r="N370" s="138"/>
    </row>
    <row r="371" spans="1:14">
      <c r="A371" s="140">
        <v>148</v>
      </c>
      <c r="B371" s="135" t="s">
        <v>431</v>
      </c>
      <c r="C371" s="136">
        <v>279</v>
      </c>
      <c r="D371" s="58">
        <v>10</v>
      </c>
      <c r="E371" s="58" t="s">
        <v>46</v>
      </c>
      <c r="F371" s="136">
        <v>2790</v>
      </c>
      <c r="G371" s="58"/>
      <c r="H371" s="58"/>
      <c r="I371" s="58">
        <v>10</v>
      </c>
      <c r="J371" s="136">
        <v>2790</v>
      </c>
      <c r="K371" s="135"/>
      <c r="L371" s="135"/>
      <c r="M371" s="138"/>
      <c r="N371" s="138"/>
    </row>
    <row r="372" spans="1:14">
      <c r="A372" s="140">
        <v>149</v>
      </c>
      <c r="B372" s="135" t="s">
        <v>432</v>
      </c>
      <c r="C372" s="136">
        <v>1079</v>
      </c>
      <c r="D372" s="58">
        <v>4</v>
      </c>
      <c r="E372" s="58" t="s">
        <v>46</v>
      </c>
      <c r="F372" s="136">
        <v>4316</v>
      </c>
      <c r="G372" s="58"/>
      <c r="H372" s="58"/>
      <c r="I372" s="58">
        <v>4</v>
      </c>
      <c r="J372" s="136">
        <v>4316</v>
      </c>
      <c r="K372" s="135"/>
      <c r="L372" s="135"/>
      <c r="M372" s="138"/>
      <c r="N372" s="138"/>
    </row>
    <row r="373" spans="1:14">
      <c r="A373" s="140">
        <v>150</v>
      </c>
      <c r="B373" s="135" t="s">
        <v>433</v>
      </c>
      <c r="C373" s="136">
        <v>719</v>
      </c>
      <c r="D373" s="58">
        <v>1</v>
      </c>
      <c r="E373" s="58" t="s">
        <v>371</v>
      </c>
      <c r="F373" s="136">
        <v>719</v>
      </c>
      <c r="G373" s="58"/>
      <c r="H373" s="58"/>
      <c r="I373" s="58">
        <v>1</v>
      </c>
      <c r="J373" s="136">
        <v>719</v>
      </c>
      <c r="K373" s="135"/>
      <c r="L373" s="135"/>
      <c r="M373" s="138"/>
      <c r="N373" s="138"/>
    </row>
    <row r="374" spans="1:14">
      <c r="A374" s="140">
        <v>151</v>
      </c>
      <c r="B374" s="135" t="s">
        <v>434</v>
      </c>
      <c r="C374" s="136">
        <v>260</v>
      </c>
      <c r="D374" s="58">
        <v>10</v>
      </c>
      <c r="E374" s="58" t="s">
        <v>149</v>
      </c>
      <c r="F374" s="136">
        <v>2600</v>
      </c>
      <c r="G374" s="17"/>
      <c r="H374" s="17"/>
      <c r="I374" s="58">
        <v>10</v>
      </c>
      <c r="J374" s="136">
        <v>2600</v>
      </c>
      <c r="K374" s="135"/>
      <c r="L374" s="135"/>
      <c r="M374" s="138"/>
      <c r="N374" s="138"/>
    </row>
    <row r="375" spans="1:14">
      <c r="A375" s="140">
        <v>152</v>
      </c>
      <c r="B375" s="135" t="s">
        <v>435</v>
      </c>
      <c r="C375" s="136">
        <v>180</v>
      </c>
      <c r="D375" s="58">
        <v>34</v>
      </c>
      <c r="E375" s="58" t="s">
        <v>340</v>
      </c>
      <c r="F375" s="136">
        <v>6120</v>
      </c>
      <c r="G375" s="17"/>
      <c r="H375" s="17"/>
      <c r="I375" s="58">
        <v>34</v>
      </c>
      <c r="J375" s="136">
        <v>6120</v>
      </c>
      <c r="K375" s="135"/>
      <c r="L375" s="135"/>
      <c r="M375" s="138"/>
      <c r="N375" s="138"/>
    </row>
    <row r="376" spans="1:14">
      <c r="A376" s="140">
        <v>153</v>
      </c>
      <c r="B376" s="135" t="s">
        <v>436</v>
      </c>
      <c r="C376" s="136">
        <v>1100</v>
      </c>
      <c r="D376" s="58">
        <v>30</v>
      </c>
      <c r="E376" s="58" t="s">
        <v>340</v>
      </c>
      <c r="F376" s="136">
        <v>33000</v>
      </c>
      <c r="G376" s="17"/>
      <c r="H376" s="17"/>
      <c r="I376" s="58">
        <v>30</v>
      </c>
      <c r="J376" s="136">
        <v>33000</v>
      </c>
      <c r="K376" s="135"/>
      <c r="L376" s="135"/>
      <c r="M376" s="138"/>
      <c r="N376" s="138"/>
    </row>
    <row r="377" spans="1:14">
      <c r="A377" s="140">
        <v>154</v>
      </c>
      <c r="B377" s="135" t="s">
        <v>437</v>
      </c>
      <c r="C377" s="136">
        <v>14</v>
      </c>
      <c r="D377" s="58">
        <v>400</v>
      </c>
      <c r="E377" s="58" t="s">
        <v>48</v>
      </c>
      <c r="F377" s="136">
        <v>5600</v>
      </c>
      <c r="G377" s="58"/>
      <c r="H377" s="58"/>
      <c r="I377" s="58">
        <v>400</v>
      </c>
      <c r="J377" s="136">
        <v>5600</v>
      </c>
      <c r="K377" s="135"/>
      <c r="L377" s="135"/>
      <c r="M377" s="138"/>
      <c r="N377" s="138"/>
    </row>
    <row r="378" spans="1:14">
      <c r="A378" s="140">
        <v>155</v>
      </c>
      <c r="B378" s="135" t="s">
        <v>438</v>
      </c>
      <c r="C378" s="136">
        <v>230</v>
      </c>
      <c r="D378" s="58">
        <v>80</v>
      </c>
      <c r="E378" s="58" t="s">
        <v>149</v>
      </c>
      <c r="F378" s="136">
        <v>18400</v>
      </c>
      <c r="G378" s="58"/>
      <c r="H378" s="58"/>
      <c r="I378" s="58">
        <v>80</v>
      </c>
      <c r="J378" s="136">
        <v>18400</v>
      </c>
      <c r="K378" s="135"/>
      <c r="L378" s="135"/>
      <c r="M378" s="138"/>
      <c r="N378" s="138"/>
    </row>
    <row r="379" spans="1:14">
      <c r="A379" s="140">
        <v>156</v>
      </c>
      <c r="B379" s="135" t="s">
        <v>439</v>
      </c>
      <c r="C379" s="136">
        <v>260</v>
      </c>
      <c r="D379" s="58">
        <v>70</v>
      </c>
      <c r="E379" s="58" t="s">
        <v>149</v>
      </c>
      <c r="F379" s="136">
        <v>18200</v>
      </c>
      <c r="G379" s="58"/>
      <c r="H379" s="58"/>
      <c r="I379" s="58">
        <v>70</v>
      </c>
      <c r="J379" s="136">
        <v>18200</v>
      </c>
      <c r="K379" s="135"/>
      <c r="L379" s="135"/>
      <c r="M379" s="138"/>
      <c r="N379" s="138"/>
    </row>
    <row r="380" spans="1:14">
      <c r="A380" s="140">
        <v>157</v>
      </c>
      <c r="B380" s="135" t="s">
        <v>440</v>
      </c>
      <c r="C380" s="136">
        <v>24</v>
      </c>
      <c r="D380" s="58">
        <v>100</v>
      </c>
      <c r="E380" s="58" t="s">
        <v>46</v>
      </c>
      <c r="F380" s="136">
        <v>2400</v>
      </c>
      <c r="G380" s="58"/>
      <c r="H380" s="58"/>
      <c r="I380" s="58">
        <v>100</v>
      </c>
      <c r="J380" s="136">
        <v>2400</v>
      </c>
      <c r="K380" s="135"/>
      <c r="L380" s="135"/>
      <c r="M380" s="138"/>
      <c r="N380" s="138"/>
    </row>
    <row r="381" spans="1:14">
      <c r="A381" s="140">
        <v>158</v>
      </c>
      <c r="B381" s="135" t="s">
        <v>441</v>
      </c>
      <c r="C381" s="136">
        <v>275</v>
      </c>
      <c r="D381" s="58">
        <v>2</v>
      </c>
      <c r="E381" s="58" t="s">
        <v>149</v>
      </c>
      <c r="F381" s="136">
        <v>550</v>
      </c>
      <c r="G381" s="58"/>
      <c r="H381" s="58"/>
      <c r="I381" s="58">
        <v>2</v>
      </c>
      <c r="J381" s="136">
        <v>550</v>
      </c>
      <c r="K381" s="135"/>
      <c r="L381" s="135"/>
      <c r="M381" s="138"/>
      <c r="N381" s="138"/>
    </row>
    <row r="382" spans="1:14">
      <c r="A382" s="140">
        <v>159</v>
      </c>
      <c r="B382" s="135" t="s">
        <v>442</v>
      </c>
      <c r="C382" s="136">
        <v>150</v>
      </c>
      <c r="D382" s="58">
        <v>20</v>
      </c>
      <c r="E382" s="58" t="s">
        <v>369</v>
      </c>
      <c r="F382" s="136">
        <v>3000</v>
      </c>
      <c r="G382" s="58"/>
      <c r="H382" s="58"/>
      <c r="I382" s="58">
        <v>20</v>
      </c>
      <c r="J382" s="136">
        <v>3000</v>
      </c>
      <c r="K382" s="157"/>
      <c r="L382" s="157"/>
      <c r="M382" s="138"/>
      <c r="N382" s="138"/>
    </row>
    <row r="383" spans="1:14">
      <c r="A383" s="140">
        <v>160</v>
      </c>
      <c r="B383" s="135" t="s">
        <v>443</v>
      </c>
      <c r="C383" s="136">
        <v>150</v>
      </c>
      <c r="D383" s="58">
        <v>5</v>
      </c>
      <c r="E383" s="58" t="s">
        <v>149</v>
      </c>
      <c r="F383" s="136">
        <v>750</v>
      </c>
      <c r="G383" s="58"/>
      <c r="H383" s="58"/>
      <c r="I383" s="58">
        <v>5</v>
      </c>
      <c r="J383" s="136">
        <v>750</v>
      </c>
      <c r="K383" s="157"/>
      <c r="L383" s="157"/>
      <c r="M383" s="138"/>
      <c r="N383" s="138"/>
    </row>
    <row r="384" spans="1:14">
      <c r="A384" s="140">
        <v>161</v>
      </c>
      <c r="B384" s="135" t="s">
        <v>444</v>
      </c>
      <c r="C384" s="136">
        <v>300</v>
      </c>
      <c r="D384" s="58">
        <v>108</v>
      </c>
      <c r="E384" s="58" t="s">
        <v>340</v>
      </c>
      <c r="F384" s="136">
        <v>32400</v>
      </c>
      <c r="G384" s="58"/>
      <c r="H384" s="58"/>
      <c r="I384" s="58">
        <v>108</v>
      </c>
      <c r="J384" s="136">
        <v>32400</v>
      </c>
      <c r="K384" s="157"/>
      <c r="L384" s="157"/>
      <c r="M384" s="138"/>
      <c r="N384" s="138"/>
    </row>
    <row r="385" spans="1:14">
      <c r="A385" s="140">
        <v>162</v>
      </c>
      <c r="B385" s="135" t="s">
        <v>445</v>
      </c>
      <c r="C385" s="136">
        <v>120</v>
      </c>
      <c r="D385" s="58">
        <v>20</v>
      </c>
      <c r="E385" s="58" t="s">
        <v>46</v>
      </c>
      <c r="F385" s="136">
        <v>2400</v>
      </c>
      <c r="G385" s="58"/>
      <c r="H385" s="58"/>
      <c r="I385" s="58">
        <v>20</v>
      </c>
      <c r="J385" s="136">
        <v>2400</v>
      </c>
      <c r="K385" s="157"/>
      <c r="L385" s="157"/>
      <c r="M385" s="138"/>
      <c r="N385" s="138"/>
    </row>
    <row r="386" spans="1:14">
      <c r="A386" s="140">
        <v>163</v>
      </c>
      <c r="B386" s="135" t="s">
        <v>446</v>
      </c>
      <c r="C386" s="136">
        <v>25</v>
      </c>
      <c r="D386" s="58">
        <v>200</v>
      </c>
      <c r="E386" s="58" t="s">
        <v>46</v>
      </c>
      <c r="F386" s="136">
        <v>5000</v>
      </c>
      <c r="G386" s="58"/>
      <c r="H386" s="58"/>
      <c r="I386" s="58">
        <v>200</v>
      </c>
      <c r="J386" s="136">
        <v>5000</v>
      </c>
      <c r="K386" s="138"/>
      <c r="L386" s="138"/>
      <c r="M386" s="138"/>
      <c r="N386" s="138"/>
    </row>
    <row r="387" spans="1:14">
      <c r="A387" s="140">
        <v>164</v>
      </c>
      <c r="B387" s="135" t="s">
        <v>447</v>
      </c>
      <c r="C387" s="136">
        <v>8350</v>
      </c>
      <c r="D387" s="58">
        <v>25</v>
      </c>
      <c r="E387" s="58" t="s">
        <v>101</v>
      </c>
      <c r="F387" s="136">
        <v>208750</v>
      </c>
      <c r="G387" s="58"/>
      <c r="H387" s="58"/>
      <c r="I387" s="58">
        <v>25</v>
      </c>
      <c r="J387" s="142">
        <v>208750</v>
      </c>
      <c r="K387" s="138"/>
      <c r="L387" s="138"/>
      <c r="M387" s="138"/>
      <c r="N387" s="138"/>
    </row>
    <row r="388" spans="1:14">
      <c r="A388" s="140">
        <v>165</v>
      </c>
      <c r="B388" s="135" t="s">
        <v>448</v>
      </c>
      <c r="C388" s="136">
        <v>290</v>
      </c>
      <c r="D388" s="58">
        <v>50</v>
      </c>
      <c r="E388" s="58" t="s">
        <v>340</v>
      </c>
      <c r="F388" s="136">
        <v>14500</v>
      </c>
      <c r="G388" s="58"/>
      <c r="H388" s="58"/>
      <c r="I388" s="58">
        <v>50</v>
      </c>
      <c r="J388" s="142">
        <v>14500</v>
      </c>
      <c r="K388" s="138"/>
      <c r="L388" s="138"/>
      <c r="M388" s="138"/>
      <c r="N388" s="138"/>
    </row>
    <row r="389" spans="1:14">
      <c r="A389" s="140">
        <v>166</v>
      </c>
      <c r="B389" s="135" t="s">
        <v>449</v>
      </c>
      <c r="C389" s="136">
        <v>2880</v>
      </c>
      <c r="D389" s="58">
        <v>12</v>
      </c>
      <c r="E389" s="58" t="s">
        <v>323</v>
      </c>
      <c r="F389" s="136">
        <v>34560</v>
      </c>
      <c r="G389" s="58"/>
      <c r="H389" s="58"/>
      <c r="I389" s="58">
        <v>12</v>
      </c>
      <c r="J389" s="142">
        <v>34560</v>
      </c>
      <c r="K389" s="73"/>
      <c r="L389" s="73"/>
      <c r="M389" s="73"/>
      <c r="N389" s="73"/>
    </row>
    <row r="390" spans="1:14">
      <c r="A390" s="140">
        <v>167</v>
      </c>
      <c r="B390" s="135" t="s">
        <v>450</v>
      </c>
      <c r="C390" s="136">
        <v>300</v>
      </c>
      <c r="D390" s="58">
        <v>226</v>
      </c>
      <c r="E390" s="58" t="s">
        <v>323</v>
      </c>
      <c r="F390" s="136">
        <v>67800</v>
      </c>
      <c r="G390" s="58"/>
      <c r="H390" s="58"/>
      <c r="I390" s="58">
        <v>226</v>
      </c>
      <c r="J390" s="136">
        <v>67800</v>
      </c>
      <c r="K390" s="73"/>
      <c r="L390" s="73"/>
      <c r="M390" s="73"/>
      <c r="N390" s="73"/>
    </row>
    <row r="391" spans="1:14">
      <c r="A391" s="140">
        <v>168</v>
      </c>
      <c r="B391" s="135" t="s">
        <v>451</v>
      </c>
      <c r="C391" s="136">
        <v>244</v>
      </c>
      <c r="D391" s="58">
        <v>100</v>
      </c>
      <c r="E391" s="58" t="s">
        <v>46</v>
      </c>
      <c r="F391" s="136">
        <v>24450</v>
      </c>
      <c r="G391" s="58"/>
      <c r="H391" s="58"/>
      <c r="I391" s="58">
        <v>100</v>
      </c>
      <c r="J391" s="136">
        <v>24450</v>
      </c>
      <c r="K391" s="73"/>
      <c r="L391" s="73"/>
      <c r="M391" s="73"/>
      <c r="N391" s="73"/>
    </row>
    <row r="392" spans="1:14">
      <c r="A392" s="140">
        <v>169</v>
      </c>
      <c r="B392" s="135" t="s">
        <v>452</v>
      </c>
      <c r="C392" s="136">
        <v>249</v>
      </c>
      <c r="D392" s="58">
        <v>70</v>
      </c>
      <c r="E392" s="58" t="s">
        <v>323</v>
      </c>
      <c r="F392" s="136">
        <v>17493</v>
      </c>
      <c r="G392" s="58"/>
      <c r="H392" s="58"/>
      <c r="I392" s="58">
        <v>70</v>
      </c>
      <c r="J392" s="136">
        <v>17493</v>
      </c>
      <c r="K392" s="73"/>
      <c r="L392" s="73"/>
      <c r="M392" s="73"/>
      <c r="N392" s="73"/>
    </row>
    <row r="393" spans="1:14">
      <c r="A393" s="140">
        <v>170</v>
      </c>
      <c r="B393" s="135" t="s">
        <v>453</v>
      </c>
      <c r="C393" s="136">
        <v>320</v>
      </c>
      <c r="D393" s="58">
        <v>300</v>
      </c>
      <c r="E393" s="58" t="s">
        <v>46</v>
      </c>
      <c r="F393" s="136">
        <v>96000</v>
      </c>
      <c r="G393" s="58"/>
      <c r="H393" s="58"/>
      <c r="I393" s="58">
        <v>300</v>
      </c>
      <c r="J393" s="136">
        <v>96000</v>
      </c>
      <c r="K393" s="73"/>
      <c r="L393" s="73"/>
      <c r="M393" s="73"/>
      <c r="N393" s="73"/>
    </row>
    <row r="394" spans="1:14">
      <c r="A394" s="92" t="s">
        <v>182</v>
      </c>
      <c r="B394" s="93"/>
      <c r="C394" s="158">
        <f>SUM(C361:C393)</f>
        <v>40310</v>
      </c>
      <c r="D394" s="159">
        <f>SUM(D361:D393)</f>
        <v>4039</v>
      </c>
      <c r="E394" s="160"/>
      <c r="F394" s="158">
        <f>SUM(F361:F393)</f>
        <v>1583925</v>
      </c>
      <c r="G394" s="161">
        <f>SUM(G363:G393)</f>
        <v>0</v>
      </c>
      <c r="H394" s="161">
        <f>SUM(H363:H393)</f>
        <v>0</v>
      </c>
      <c r="I394" s="162">
        <f>SUM(I361:I393)</f>
        <v>4039</v>
      </c>
      <c r="J394" s="158">
        <f>SUM(J361:J393)</f>
        <v>1583925</v>
      </c>
      <c r="K394" s="96"/>
      <c r="L394" s="96"/>
      <c r="M394" s="96"/>
      <c r="N394" s="96"/>
    </row>
    <row r="395" spans="1:14">
      <c r="A395" s="23" t="s">
        <v>142</v>
      </c>
      <c r="B395" s="24"/>
      <c r="C395" s="25"/>
      <c r="D395" s="26"/>
      <c r="E395" s="27"/>
      <c r="F395" s="27"/>
      <c r="G395" s="27"/>
      <c r="H395" s="27"/>
      <c r="I395" s="27"/>
      <c r="J395" s="27"/>
      <c r="K395" s="27"/>
      <c r="L395" s="27"/>
      <c r="M395" s="27"/>
      <c r="N395" s="28"/>
    </row>
    <row r="396" spans="1:14" customHeight="1" ht="15.75">
      <c r="A396" s="29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1"/>
    </row>
    <row r="397" spans="1:14" customHeight="1" ht="15.75">
      <c r="A397" s="29"/>
      <c r="B397" s="30"/>
      <c r="C397" s="30"/>
      <c r="D397" s="30"/>
      <c r="E397" s="30"/>
      <c r="F397" s="32" t="s">
        <v>143</v>
      </c>
      <c r="G397" s="32"/>
      <c r="H397" s="32"/>
      <c r="I397" s="32"/>
      <c r="J397" s="30"/>
      <c r="K397" s="30"/>
      <c r="L397" s="30"/>
      <c r="M397" s="30"/>
      <c r="N397" s="31"/>
    </row>
    <row r="398" spans="1:14">
      <c r="A398" s="33"/>
      <c r="B398" s="34"/>
      <c r="C398" s="34"/>
      <c r="D398" s="34"/>
      <c r="E398" s="34"/>
      <c r="G398" s="35" t="s">
        <v>2</v>
      </c>
      <c r="H398" s="35"/>
      <c r="J398" s="34"/>
      <c r="K398" s="34"/>
      <c r="L398" s="34"/>
      <c r="M398" s="34"/>
      <c r="N398" s="36"/>
    </row>
    <row r="399" spans="1:14" customHeight="1" ht="15.75">
      <c r="A399" s="37" t="s">
        <v>144</v>
      </c>
      <c r="B399" s="38"/>
      <c r="C399" s="38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40"/>
    </row>
    <row r="400" spans="1:14" customHeight="1" ht="15.75">
      <c r="A400" s="41" t="s">
        <v>145</v>
      </c>
      <c r="B400" s="41"/>
      <c r="C400" s="41"/>
      <c r="D400" s="41"/>
      <c r="E400" s="41"/>
      <c r="F400" s="42" t="s">
        <v>5</v>
      </c>
      <c r="G400" s="42"/>
      <c r="H400" s="42"/>
      <c r="I400" s="42"/>
      <c r="J400" s="42"/>
      <c r="K400" s="43" t="s">
        <v>454</v>
      </c>
      <c r="L400" s="43"/>
      <c r="M400" s="43"/>
      <c r="N400" s="43"/>
    </row>
    <row r="401" spans="1:14" customHeight="1" ht="15.75">
      <c r="A401" s="44" t="s">
        <v>147</v>
      </c>
      <c r="B401" s="44"/>
      <c r="C401" s="44"/>
      <c r="D401" s="44"/>
      <c r="E401" s="44"/>
      <c r="F401" s="45" t="s">
        <v>8</v>
      </c>
      <c r="G401" s="42" t="s">
        <v>9</v>
      </c>
      <c r="H401" s="42"/>
      <c r="I401" s="42" t="s">
        <v>10</v>
      </c>
      <c r="J401" s="42"/>
      <c r="K401" s="46" t="s">
        <v>11</v>
      </c>
      <c r="L401" s="46"/>
      <c r="M401" s="46"/>
      <c r="N401" s="46"/>
    </row>
    <row r="402" spans="1:14">
      <c r="A402" s="47" t="s">
        <v>12</v>
      </c>
      <c r="B402" s="47" t="s">
        <v>13</v>
      </c>
      <c r="C402" s="47" t="s">
        <v>14</v>
      </c>
      <c r="D402" s="48" t="s">
        <v>15</v>
      </c>
      <c r="E402" s="49"/>
      <c r="F402" s="47" t="s">
        <v>16</v>
      </c>
      <c r="G402" s="42" t="s">
        <v>17</v>
      </c>
      <c r="H402" s="42"/>
      <c r="I402" s="42"/>
      <c r="J402" s="42"/>
      <c r="K402" s="42"/>
      <c r="L402" s="42"/>
      <c r="M402" s="42"/>
      <c r="N402" s="42"/>
    </row>
    <row r="403" spans="1:14">
      <c r="A403" s="47"/>
      <c r="B403" s="47"/>
      <c r="C403" s="47"/>
      <c r="D403" s="50"/>
      <c r="E403" s="51"/>
      <c r="F403" s="47"/>
      <c r="G403" s="52" t="s">
        <v>18</v>
      </c>
      <c r="H403" s="52"/>
      <c r="I403" s="53" t="s">
        <v>19</v>
      </c>
      <c r="J403" s="53"/>
      <c r="K403" s="54" t="s">
        <v>20</v>
      </c>
      <c r="L403" s="54"/>
      <c r="M403" s="55" t="s">
        <v>21</v>
      </c>
      <c r="N403" s="55"/>
    </row>
    <row r="404" spans="1:14">
      <c r="A404" s="47"/>
      <c r="B404" s="47"/>
      <c r="C404" s="47"/>
      <c r="D404" s="56" t="s">
        <v>22</v>
      </c>
      <c r="E404" s="57" t="s">
        <v>13</v>
      </c>
      <c r="F404" s="47"/>
      <c r="G404" s="45" t="s">
        <v>23</v>
      </c>
      <c r="H404" s="57" t="s">
        <v>24</v>
      </c>
      <c r="I404" s="57" t="s">
        <v>23</v>
      </c>
      <c r="J404" s="57" t="s">
        <v>24</v>
      </c>
      <c r="K404" s="57" t="s">
        <v>23</v>
      </c>
      <c r="L404" s="57" t="s">
        <v>24</v>
      </c>
      <c r="M404" s="57" t="s">
        <v>23</v>
      </c>
      <c r="N404" s="57" t="s">
        <v>24</v>
      </c>
    </row>
    <row r="405" spans="1:14">
      <c r="A405" s="140">
        <v>171</v>
      </c>
      <c r="B405" s="135" t="s">
        <v>390</v>
      </c>
      <c r="C405" s="136">
        <v>400</v>
      </c>
      <c r="D405" s="58">
        <v>22</v>
      </c>
      <c r="E405" s="58" t="s">
        <v>323</v>
      </c>
      <c r="F405" s="136">
        <v>8800</v>
      </c>
      <c r="G405" s="58"/>
      <c r="H405" s="58"/>
      <c r="I405" s="58">
        <v>22</v>
      </c>
      <c r="J405" s="136">
        <v>8800</v>
      </c>
      <c r="K405" s="73"/>
      <c r="L405" s="73"/>
      <c r="M405" s="73"/>
      <c r="N405" s="73"/>
    </row>
    <row r="406" spans="1:14">
      <c r="A406" s="140">
        <v>172</v>
      </c>
      <c r="B406" s="135" t="s">
        <v>455</v>
      </c>
      <c r="C406" s="136">
        <v>35000</v>
      </c>
      <c r="D406" s="58">
        <v>7</v>
      </c>
      <c r="E406" s="58" t="s">
        <v>101</v>
      </c>
      <c r="F406" s="136">
        <v>245000</v>
      </c>
      <c r="G406" s="58"/>
      <c r="H406" s="58"/>
      <c r="I406" s="58">
        <v>7</v>
      </c>
      <c r="J406" s="136">
        <v>245000</v>
      </c>
      <c r="K406" s="73"/>
      <c r="L406" s="73"/>
      <c r="M406" s="73"/>
      <c r="N406" s="73"/>
    </row>
    <row r="407" spans="1:14">
      <c r="A407" s="140">
        <v>173</v>
      </c>
      <c r="B407" s="135" t="s">
        <v>456</v>
      </c>
      <c r="C407" s="136">
        <v>38000</v>
      </c>
      <c r="D407" s="58">
        <v>5</v>
      </c>
      <c r="E407" s="58" t="s">
        <v>101</v>
      </c>
      <c r="F407" s="136">
        <v>190000</v>
      </c>
      <c r="G407" s="58"/>
      <c r="H407" s="58"/>
      <c r="I407" s="58">
        <v>5</v>
      </c>
      <c r="J407" s="136">
        <v>190000</v>
      </c>
      <c r="K407" s="73"/>
      <c r="L407" s="73"/>
      <c r="M407" s="73"/>
      <c r="N407" s="73"/>
    </row>
    <row r="408" spans="1:14">
      <c r="A408" s="140">
        <v>174</v>
      </c>
      <c r="B408" s="135" t="s">
        <v>457</v>
      </c>
      <c r="C408" s="136">
        <v>750</v>
      </c>
      <c r="D408" s="58">
        <v>1</v>
      </c>
      <c r="E408" s="58" t="s">
        <v>192</v>
      </c>
      <c r="F408" s="136">
        <v>750</v>
      </c>
      <c r="G408" s="58"/>
      <c r="H408" s="58"/>
      <c r="I408" s="58"/>
      <c r="J408" s="136"/>
      <c r="K408" s="58"/>
      <c r="L408" s="142"/>
      <c r="M408" s="58">
        <v>1</v>
      </c>
      <c r="N408" s="136">
        <v>750</v>
      </c>
    </row>
    <row r="409" spans="1:14">
      <c r="A409" s="140">
        <v>175</v>
      </c>
      <c r="B409" s="135" t="s">
        <v>458</v>
      </c>
      <c r="C409" s="136">
        <v>900</v>
      </c>
      <c r="D409" s="58">
        <v>1</v>
      </c>
      <c r="E409" s="58" t="s">
        <v>192</v>
      </c>
      <c r="F409" s="136">
        <v>900</v>
      </c>
      <c r="G409" s="17"/>
      <c r="H409" s="17"/>
      <c r="I409" s="58"/>
      <c r="J409" s="136"/>
      <c r="K409" s="58"/>
      <c r="L409" s="136"/>
      <c r="M409" s="58">
        <v>1</v>
      </c>
      <c r="N409" s="136">
        <v>900</v>
      </c>
    </row>
    <row r="410" spans="1:14">
      <c r="A410" s="140">
        <v>176</v>
      </c>
      <c r="B410" s="135" t="s">
        <v>459</v>
      </c>
      <c r="C410" s="136">
        <v>550</v>
      </c>
      <c r="D410" s="58">
        <v>1</v>
      </c>
      <c r="E410" s="58" t="s">
        <v>192</v>
      </c>
      <c r="F410" s="136">
        <v>550</v>
      </c>
      <c r="G410" s="17"/>
      <c r="H410" s="17"/>
      <c r="I410" s="58"/>
      <c r="J410" s="136"/>
      <c r="K410" s="58"/>
      <c r="L410" s="136"/>
      <c r="M410" s="58">
        <v>1</v>
      </c>
      <c r="N410" s="136">
        <v>550</v>
      </c>
    </row>
    <row r="411" spans="1:14">
      <c r="A411" s="140">
        <v>177</v>
      </c>
      <c r="B411" s="135" t="s">
        <v>460</v>
      </c>
      <c r="C411" s="136">
        <v>700</v>
      </c>
      <c r="D411" s="58">
        <v>4</v>
      </c>
      <c r="E411" s="58" t="s">
        <v>323</v>
      </c>
      <c r="F411" s="136">
        <v>2800</v>
      </c>
      <c r="G411" s="17"/>
      <c r="H411" s="17"/>
      <c r="I411" s="58"/>
      <c r="J411" s="136"/>
      <c r="K411" s="58"/>
      <c r="L411" s="136"/>
      <c r="M411" s="58">
        <v>4</v>
      </c>
      <c r="N411" s="136">
        <v>2800</v>
      </c>
    </row>
    <row r="412" spans="1:14">
      <c r="A412" s="140">
        <v>178</v>
      </c>
      <c r="B412" s="135" t="s">
        <v>461</v>
      </c>
      <c r="C412" s="136">
        <v>90</v>
      </c>
      <c r="D412" s="58">
        <v>10</v>
      </c>
      <c r="E412" s="58" t="s">
        <v>149</v>
      </c>
      <c r="F412" s="136">
        <v>900</v>
      </c>
      <c r="G412" s="58"/>
      <c r="H412" s="58"/>
      <c r="I412" s="58"/>
      <c r="J412" s="136"/>
      <c r="K412" s="58"/>
      <c r="L412" s="142"/>
      <c r="M412" s="58">
        <v>10</v>
      </c>
      <c r="N412" s="136">
        <v>900</v>
      </c>
    </row>
    <row r="413" spans="1:14">
      <c r="A413" s="140">
        <v>179</v>
      </c>
      <c r="B413" s="135" t="s">
        <v>462</v>
      </c>
      <c r="C413" s="136">
        <v>160</v>
      </c>
      <c r="D413" s="58">
        <v>10</v>
      </c>
      <c r="E413" s="58" t="s">
        <v>149</v>
      </c>
      <c r="F413" s="136">
        <v>1600</v>
      </c>
      <c r="G413" s="58"/>
      <c r="H413" s="58"/>
      <c r="I413" s="58"/>
      <c r="J413" s="136"/>
      <c r="K413" s="58"/>
      <c r="L413" s="142"/>
      <c r="M413" s="58">
        <v>10</v>
      </c>
      <c r="N413" s="136">
        <v>1600</v>
      </c>
    </row>
    <row r="414" spans="1:14">
      <c r="A414" s="140">
        <v>180</v>
      </c>
      <c r="B414" s="135" t="s">
        <v>463</v>
      </c>
      <c r="C414" s="136">
        <v>1600</v>
      </c>
      <c r="D414" s="58">
        <v>20</v>
      </c>
      <c r="E414" s="58" t="s">
        <v>323</v>
      </c>
      <c r="F414" s="136">
        <v>32000</v>
      </c>
      <c r="G414" s="58"/>
      <c r="H414" s="58"/>
      <c r="I414" s="58"/>
      <c r="J414" s="136"/>
      <c r="K414" s="58"/>
      <c r="L414" s="142"/>
      <c r="M414" s="58">
        <v>20</v>
      </c>
      <c r="N414" s="136">
        <v>32000</v>
      </c>
    </row>
    <row r="415" spans="1:14">
      <c r="A415" s="140">
        <v>181</v>
      </c>
      <c r="B415" s="135" t="s">
        <v>464</v>
      </c>
      <c r="C415" s="136">
        <v>1600</v>
      </c>
      <c r="D415" s="58">
        <v>10</v>
      </c>
      <c r="E415" s="58" t="s">
        <v>323</v>
      </c>
      <c r="F415" s="136">
        <v>16000</v>
      </c>
      <c r="G415" s="58"/>
      <c r="H415" s="58"/>
      <c r="I415" s="58"/>
      <c r="J415" s="136"/>
      <c r="K415" s="58"/>
      <c r="L415" s="142"/>
      <c r="M415" s="58">
        <v>10</v>
      </c>
      <c r="N415" s="136">
        <v>16000</v>
      </c>
    </row>
    <row r="416" spans="1:14">
      <c r="A416" s="140">
        <v>182</v>
      </c>
      <c r="B416" s="135" t="s">
        <v>465</v>
      </c>
      <c r="C416" s="136">
        <v>700</v>
      </c>
      <c r="D416" s="58">
        <v>120</v>
      </c>
      <c r="E416" s="58" t="s">
        <v>323</v>
      </c>
      <c r="F416" s="136">
        <v>84000</v>
      </c>
      <c r="G416" s="58"/>
      <c r="H416" s="58"/>
      <c r="I416" s="58"/>
      <c r="J416" s="136"/>
      <c r="K416" s="58"/>
      <c r="L416" s="142"/>
      <c r="M416" s="58">
        <v>120</v>
      </c>
      <c r="N416" s="136">
        <v>84000</v>
      </c>
    </row>
    <row r="417" spans="1:14">
      <c r="A417" s="140">
        <v>183</v>
      </c>
      <c r="B417" s="135" t="s">
        <v>466</v>
      </c>
      <c r="C417" s="136">
        <v>700</v>
      </c>
      <c r="D417" s="58">
        <v>120</v>
      </c>
      <c r="E417" s="58" t="s">
        <v>323</v>
      </c>
      <c r="F417" s="136">
        <v>84000</v>
      </c>
      <c r="G417" s="58"/>
      <c r="H417" s="58"/>
      <c r="I417" s="58"/>
      <c r="J417" s="136"/>
      <c r="K417" s="58"/>
      <c r="L417" s="142"/>
      <c r="M417" s="58">
        <v>120</v>
      </c>
      <c r="N417" s="136">
        <v>84000</v>
      </c>
    </row>
    <row r="418" spans="1:14">
      <c r="A418" s="140">
        <v>184</v>
      </c>
      <c r="B418" s="135" t="s">
        <v>467</v>
      </c>
      <c r="C418" s="136">
        <v>450</v>
      </c>
      <c r="D418" s="58">
        <v>2</v>
      </c>
      <c r="E418" s="58" t="s">
        <v>149</v>
      </c>
      <c r="F418" s="136">
        <v>900</v>
      </c>
      <c r="G418" s="58"/>
      <c r="H418" s="58"/>
      <c r="I418" s="58"/>
      <c r="J418" s="136"/>
      <c r="K418" s="58"/>
      <c r="L418" s="142"/>
      <c r="M418" s="58">
        <v>2</v>
      </c>
      <c r="N418" s="136">
        <v>900</v>
      </c>
    </row>
    <row r="419" spans="1:14">
      <c r="A419" s="140">
        <v>185</v>
      </c>
      <c r="B419" s="135" t="s">
        <v>468</v>
      </c>
      <c r="C419" s="136">
        <v>45</v>
      </c>
      <c r="D419" s="58">
        <v>10</v>
      </c>
      <c r="E419" s="58" t="s">
        <v>46</v>
      </c>
      <c r="F419" s="136">
        <v>450</v>
      </c>
      <c r="G419" s="58"/>
      <c r="H419" s="58"/>
      <c r="I419" s="58"/>
      <c r="J419" s="136"/>
      <c r="K419" s="58"/>
      <c r="L419" s="142"/>
      <c r="M419" s="58">
        <v>10</v>
      </c>
      <c r="N419" s="136">
        <v>450</v>
      </c>
    </row>
    <row r="420" spans="1:14">
      <c r="A420" s="140">
        <v>186</v>
      </c>
      <c r="B420" s="135" t="s">
        <v>469</v>
      </c>
      <c r="C420" s="136">
        <v>3500</v>
      </c>
      <c r="D420" s="58">
        <v>1</v>
      </c>
      <c r="E420" s="58" t="s">
        <v>470</v>
      </c>
      <c r="F420" s="136">
        <v>3500</v>
      </c>
      <c r="G420" s="58"/>
      <c r="H420" s="58"/>
      <c r="I420" s="58"/>
      <c r="J420" s="136"/>
      <c r="K420" s="58"/>
      <c r="L420" s="142"/>
      <c r="M420" s="58">
        <v>1</v>
      </c>
      <c r="N420" s="136">
        <v>3500</v>
      </c>
    </row>
    <row r="421" spans="1:14">
      <c r="A421" s="140">
        <v>187</v>
      </c>
      <c r="B421" s="135" t="s">
        <v>471</v>
      </c>
      <c r="C421" s="136">
        <v>3800</v>
      </c>
      <c r="D421" s="58">
        <v>4</v>
      </c>
      <c r="E421" s="58" t="s">
        <v>101</v>
      </c>
      <c r="F421" s="136">
        <v>15200</v>
      </c>
      <c r="G421" s="58"/>
      <c r="H421" s="58"/>
      <c r="I421" s="58"/>
      <c r="J421" s="136"/>
      <c r="K421" s="58"/>
      <c r="L421" s="142"/>
      <c r="M421" s="58">
        <v>4</v>
      </c>
      <c r="N421" s="136">
        <v>15200</v>
      </c>
    </row>
    <row r="422" spans="1:14">
      <c r="A422" s="140">
        <v>188</v>
      </c>
      <c r="B422" s="135" t="s">
        <v>472</v>
      </c>
      <c r="C422" s="136">
        <v>1080</v>
      </c>
      <c r="D422" s="58">
        <v>20</v>
      </c>
      <c r="E422" s="58" t="s">
        <v>473</v>
      </c>
      <c r="F422" s="136">
        <v>21600</v>
      </c>
      <c r="G422" s="58"/>
      <c r="H422" s="58"/>
      <c r="I422" s="58"/>
      <c r="J422" s="136"/>
      <c r="K422" s="58"/>
      <c r="L422" s="142"/>
      <c r="M422" s="58">
        <v>20</v>
      </c>
      <c r="N422" s="136">
        <v>21600</v>
      </c>
    </row>
    <row r="423" spans="1:14">
      <c r="A423" s="140">
        <v>189</v>
      </c>
      <c r="B423" s="135" t="s">
        <v>474</v>
      </c>
      <c r="C423" s="136">
        <v>240</v>
      </c>
      <c r="D423" s="58">
        <v>20</v>
      </c>
      <c r="E423" s="58" t="s">
        <v>323</v>
      </c>
      <c r="F423" s="136">
        <v>4800</v>
      </c>
      <c r="G423" s="58"/>
      <c r="H423" s="58"/>
      <c r="I423" s="58"/>
      <c r="J423" s="136"/>
      <c r="K423" s="58"/>
      <c r="L423" s="142"/>
      <c r="M423" s="58">
        <v>20</v>
      </c>
      <c r="N423" s="136">
        <v>4800</v>
      </c>
    </row>
    <row r="424" spans="1:14">
      <c r="A424" s="140">
        <v>190</v>
      </c>
      <c r="B424" s="135" t="s">
        <v>475</v>
      </c>
      <c r="C424" s="136">
        <v>1000</v>
      </c>
      <c r="D424" s="58">
        <v>3</v>
      </c>
      <c r="E424" s="58" t="s">
        <v>46</v>
      </c>
      <c r="F424" s="136">
        <v>3000</v>
      </c>
      <c r="G424" s="58"/>
      <c r="H424" s="58"/>
      <c r="I424" s="58"/>
      <c r="J424" s="136"/>
      <c r="K424" s="58"/>
      <c r="L424" s="142"/>
      <c r="M424" s="58">
        <v>3</v>
      </c>
      <c r="N424" s="136">
        <v>3000</v>
      </c>
    </row>
    <row r="425" spans="1:14">
      <c r="A425" s="140">
        <v>191</v>
      </c>
      <c r="B425" s="135" t="s">
        <v>476</v>
      </c>
      <c r="C425" s="136">
        <v>650</v>
      </c>
      <c r="D425" s="58">
        <v>10</v>
      </c>
      <c r="E425" s="58" t="s">
        <v>48</v>
      </c>
      <c r="F425" s="136">
        <v>6500</v>
      </c>
      <c r="G425" s="58"/>
      <c r="H425" s="58"/>
      <c r="I425" s="58"/>
      <c r="J425" s="136"/>
      <c r="K425" s="58"/>
      <c r="L425" s="142"/>
      <c r="M425" s="58">
        <v>10</v>
      </c>
      <c r="N425" s="136">
        <v>6500</v>
      </c>
    </row>
    <row r="426" spans="1:14">
      <c r="A426" s="140">
        <v>192</v>
      </c>
      <c r="B426" s="135" t="s">
        <v>477</v>
      </c>
      <c r="C426" s="136">
        <v>650</v>
      </c>
      <c r="D426" s="58">
        <v>10</v>
      </c>
      <c r="E426" s="58" t="s">
        <v>48</v>
      </c>
      <c r="F426" s="136">
        <v>6500</v>
      </c>
      <c r="G426" s="58"/>
      <c r="H426" s="58"/>
      <c r="I426" s="58"/>
      <c r="J426" s="136"/>
      <c r="K426" s="58"/>
      <c r="L426" s="142"/>
      <c r="M426" s="58">
        <v>10</v>
      </c>
      <c r="N426" s="136">
        <v>6500</v>
      </c>
    </row>
    <row r="427" spans="1:14">
      <c r="A427" s="140">
        <v>193</v>
      </c>
      <c r="B427" s="135" t="s">
        <v>478</v>
      </c>
      <c r="C427" s="136">
        <v>1200</v>
      </c>
      <c r="D427" s="58">
        <v>10</v>
      </c>
      <c r="E427" s="58" t="s">
        <v>48</v>
      </c>
      <c r="F427" s="136">
        <v>12000</v>
      </c>
      <c r="G427" s="58"/>
      <c r="H427" s="58"/>
      <c r="I427" s="58"/>
      <c r="J427" s="136"/>
      <c r="K427" s="58"/>
      <c r="L427" s="142"/>
      <c r="M427" s="58">
        <v>10</v>
      </c>
      <c r="N427" s="136">
        <v>12000</v>
      </c>
    </row>
    <row r="428" spans="1:14">
      <c r="A428" s="140">
        <v>194</v>
      </c>
      <c r="B428" s="135" t="s">
        <v>479</v>
      </c>
      <c r="C428" s="136">
        <v>2050</v>
      </c>
      <c r="D428" s="58">
        <v>50</v>
      </c>
      <c r="E428" s="58" t="s">
        <v>480</v>
      </c>
      <c r="F428" s="136">
        <v>102500</v>
      </c>
      <c r="G428" s="58"/>
      <c r="H428" s="58"/>
      <c r="I428" s="58"/>
      <c r="J428" s="136"/>
      <c r="K428" s="58"/>
      <c r="L428" s="142"/>
      <c r="M428" s="58">
        <v>50</v>
      </c>
      <c r="N428" s="136">
        <v>102500</v>
      </c>
    </row>
    <row r="429" spans="1:14">
      <c r="A429" s="140">
        <v>195</v>
      </c>
      <c r="B429" s="135" t="s">
        <v>481</v>
      </c>
      <c r="C429" s="136">
        <v>105</v>
      </c>
      <c r="D429" s="58">
        <v>85</v>
      </c>
      <c r="E429" s="58" t="s">
        <v>482</v>
      </c>
      <c r="F429" s="136">
        <v>8925</v>
      </c>
      <c r="G429" s="58"/>
      <c r="H429" s="58"/>
      <c r="I429" s="58"/>
      <c r="J429" s="136"/>
      <c r="K429" s="58"/>
      <c r="L429" s="142"/>
      <c r="M429" s="58">
        <v>85</v>
      </c>
      <c r="N429" s="136">
        <v>8925</v>
      </c>
    </row>
    <row r="430" spans="1:14">
      <c r="A430" s="140">
        <v>196</v>
      </c>
      <c r="B430" s="135" t="s">
        <v>483</v>
      </c>
      <c r="C430" s="136">
        <v>120</v>
      </c>
      <c r="D430" s="58">
        <v>60</v>
      </c>
      <c r="E430" s="58" t="s">
        <v>482</v>
      </c>
      <c r="F430" s="136">
        <v>7200</v>
      </c>
      <c r="G430" s="58"/>
      <c r="H430" s="58"/>
      <c r="I430" s="58"/>
      <c r="J430" s="136"/>
      <c r="K430" s="58"/>
      <c r="L430" s="142"/>
      <c r="M430" s="58">
        <v>60</v>
      </c>
      <c r="N430" s="136">
        <v>7200</v>
      </c>
    </row>
    <row r="431" spans="1:14">
      <c r="A431" s="140">
        <v>197</v>
      </c>
      <c r="B431" s="135" t="s">
        <v>484</v>
      </c>
      <c r="C431" s="136">
        <v>175</v>
      </c>
      <c r="D431" s="58">
        <v>40</v>
      </c>
      <c r="E431" s="58" t="s">
        <v>482</v>
      </c>
      <c r="F431" s="136">
        <v>7000</v>
      </c>
      <c r="G431" s="58"/>
      <c r="H431" s="58"/>
      <c r="I431" s="58"/>
      <c r="J431" s="136"/>
      <c r="K431" s="58"/>
      <c r="L431" s="142"/>
      <c r="M431" s="58">
        <v>40</v>
      </c>
      <c r="N431" s="136">
        <v>7000</v>
      </c>
    </row>
    <row r="432" spans="1:14">
      <c r="A432" s="140">
        <v>198</v>
      </c>
      <c r="B432" s="135" t="s">
        <v>485</v>
      </c>
      <c r="C432" s="136">
        <v>175</v>
      </c>
      <c r="D432" s="58">
        <v>40</v>
      </c>
      <c r="E432" s="58" t="s">
        <v>482</v>
      </c>
      <c r="F432" s="136">
        <v>7000</v>
      </c>
      <c r="G432" s="17"/>
      <c r="H432" s="17"/>
      <c r="I432" s="58"/>
      <c r="J432" s="136"/>
      <c r="K432" s="58"/>
      <c r="L432" s="136"/>
      <c r="M432" s="58">
        <v>40</v>
      </c>
      <c r="N432" s="136">
        <v>7000</v>
      </c>
    </row>
    <row r="433" spans="1:14">
      <c r="A433" s="140">
        <v>199</v>
      </c>
      <c r="B433" s="135" t="s">
        <v>486</v>
      </c>
      <c r="C433" s="136">
        <v>105</v>
      </c>
      <c r="D433" s="58">
        <v>30</v>
      </c>
      <c r="E433" s="58" t="s">
        <v>482</v>
      </c>
      <c r="F433" s="136">
        <v>3150</v>
      </c>
      <c r="G433" s="17"/>
      <c r="H433" s="17"/>
      <c r="I433" s="58"/>
      <c r="J433" s="136"/>
      <c r="K433" s="58"/>
      <c r="L433" s="136"/>
      <c r="M433" s="58">
        <v>30</v>
      </c>
      <c r="N433" s="136">
        <v>3150</v>
      </c>
    </row>
    <row r="434" spans="1:14">
      <c r="A434" s="140">
        <v>200</v>
      </c>
      <c r="B434" s="135" t="s">
        <v>487</v>
      </c>
      <c r="C434" s="136">
        <v>32</v>
      </c>
      <c r="D434" s="58">
        <v>85</v>
      </c>
      <c r="E434" s="58" t="s">
        <v>482</v>
      </c>
      <c r="F434" s="136">
        <v>2720</v>
      </c>
      <c r="G434" s="17"/>
      <c r="H434" s="17"/>
      <c r="I434" s="58"/>
      <c r="J434" s="136"/>
      <c r="K434" s="58"/>
      <c r="L434" s="136"/>
      <c r="M434" s="58">
        <v>85</v>
      </c>
      <c r="N434" s="136">
        <v>2720</v>
      </c>
    </row>
    <row r="435" spans="1:14">
      <c r="A435" s="140">
        <v>201</v>
      </c>
      <c r="B435" s="135" t="s">
        <v>488</v>
      </c>
      <c r="C435" s="136">
        <v>105</v>
      </c>
      <c r="D435" s="58">
        <v>55</v>
      </c>
      <c r="E435" s="58" t="s">
        <v>482</v>
      </c>
      <c r="F435" s="136">
        <v>5775</v>
      </c>
      <c r="G435" s="58"/>
      <c r="H435" s="58"/>
      <c r="I435" s="58"/>
      <c r="J435" s="136"/>
      <c r="K435" s="58"/>
      <c r="L435" s="142"/>
      <c r="M435" s="58">
        <v>55</v>
      </c>
      <c r="N435" s="136">
        <v>5775</v>
      </c>
    </row>
    <row r="436" spans="1:14">
      <c r="A436" s="140">
        <v>202</v>
      </c>
      <c r="B436" s="135" t="s">
        <v>489</v>
      </c>
      <c r="C436" s="136">
        <v>105</v>
      </c>
      <c r="D436" s="58">
        <v>30</v>
      </c>
      <c r="E436" s="58" t="s">
        <v>482</v>
      </c>
      <c r="F436" s="136">
        <v>3150</v>
      </c>
      <c r="G436" s="58"/>
      <c r="H436" s="58"/>
      <c r="I436" s="58"/>
      <c r="J436" s="136"/>
      <c r="K436" s="58"/>
      <c r="L436" s="142"/>
      <c r="M436" s="58">
        <v>30</v>
      </c>
      <c r="N436" s="136">
        <v>3150</v>
      </c>
    </row>
    <row r="437" spans="1:14">
      <c r="A437" s="140">
        <v>203</v>
      </c>
      <c r="B437" s="135" t="s">
        <v>490</v>
      </c>
      <c r="C437" s="136">
        <v>140</v>
      </c>
      <c r="D437" s="58">
        <v>25</v>
      </c>
      <c r="E437" s="58" t="s">
        <v>482</v>
      </c>
      <c r="F437" s="136">
        <v>3500</v>
      </c>
      <c r="G437" s="58"/>
      <c r="H437" s="58"/>
      <c r="I437" s="58"/>
      <c r="J437" s="136"/>
      <c r="K437" s="58"/>
      <c r="L437" s="142"/>
      <c r="M437" s="58">
        <v>25</v>
      </c>
      <c r="N437" s="136">
        <v>3500</v>
      </c>
    </row>
    <row r="438" spans="1:14">
      <c r="A438" s="92" t="s">
        <v>182</v>
      </c>
      <c r="B438" s="93"/>
      <c r="C438" s="158">
        <f>SUM(C405:C437)</f>
        <v>96877</v>
      </c>
      <c r="D438" s="159">
        <f>SUM(D405:D437)</f>
        <v>921</v>
      </c>
      <c r="E438" s="160"/>
      <c r="F438" s="158">
        <f>SUM(F405:F437)</f>
        <v>892670</v>
      </c>
      <c r="G438" s="161">
        <f>SUM(G408:G437)</f>
        <v>0</v>
      </c>
      <c r="H438" s="161">
        <f>SUM(H408:H437)</f>
        <v>0</v>
      </c>
      <c r="I438" s="162">
        <f>SUM(I405:I437)</f>
        <v>34</v>
      </c>
      <c r="J438" s="158">
        <f>SUM(J405:J437)</f>
        <v>443800</v>
      </c>
      <c r="K438" s="160"/>
      <c r="L438" s="160"/>
      <c r="M438" s="160">
        <f>SUM(M405:M437)</f>
        <v>887</v>
      </c>
      <c r="N438" s="158">
        <f>SUM(N405:N437)</f>
        <v>448870</v>
      </c>
    </row>
    <row r="440" spans="1:14">
      <c r="A440" s="23" t="s">
        <v>142</v>
      </c>
      <c r="B440" s="24"/>
      <c r="C440" s="25"/>
      <c r="D440" s="26"/>
      <c r="E440" s="27"/>
      <c r="F440" s="27"/>
      <c r="G440" s="27"/>
      <c r="H440" s="27"/>
      <c r="I440" s="27"/>
      <c r="J440" s="27"/>
      <c r="K440" s="27"/>
      <c r="L440" s="27"/>
      <c r="M440" s="27"/>
      <c r="N440" s="28"/>
    </row>
    <row r="441" spans="1:14" customHeight="1" ht="15.75">
      <c r="A441" s="29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1"/>
    </row>
    <row r="442" spans="1:14" customHeight="1" ht="15.75">
      <c r="A442" s="29"/>
      <c r="B442" s="30"/>
      <c r="C442" s="30"/>
      <c r="D442" s="30"/>
      <c r="E442" s="30"/>
      <c r="F442" s="32" t="s">
        <v>143</v>
      </c>
      <c r="G442" s="32"/>
      <c r="H442" s="32"/>
      <c r="I442" s="32"/>
      <c r="J442" s="30"/>
      <c r="K442" s="30"/>
      <c r="L442" s="30"/>
      <c r="M442" s="30"/>
      <c r="N442" s="31"/>
    </row>
    <row r="443" spans="1:14">
      <c r="A443" s="33"/>
      <c r="B443" s="34"/>
      <c r="C443" s="34"/>
      <c r="D443" s="34"/>
      <c r="E443" s="34"/>
      <c r="G443" s="35" t="s">
        <v>2</v>
      </c>
      <c r="H443" s="35"/>
      <c r="J443" s="34"/>
      <c r="K443" s="34"/>
      <c r="L443" s="34"/>
      <c r="M443" s="34"/>
      <c r="N443" s="36"/>
    </row>
    <row r="444" spans="1:14" customHeight="1" ht="15.75">
      <c r="A444" s="37" t="s">
        <v>144</v>
      </c>
      <c r="B444" s="38"/>
      <c r="C444" s="38"/>
      <c r="D444" s="38"/>
      <c r="E444" s="39"/>
      <c r="F444" s="39"/>
      <c r="G444" s="39"/>
      <c r="H444" s="39"/>
      <c r="I444" s="39"/>
      <c r="J444" s="39"/>
      <c r="K444" s="39"/>
      <c r="L444" s="39"/>
      <c r="M444" s="39"/>
      <c r="N444" s="40"/>
    </row>
    <row r="445" spans="1:14" customHeight="1" ht="15.75">
      <c r="A445" s="41" t="s">
        <v>145</v>
      </c>
      <c r="B445" s="41"/>
      <c r="C445" s="41"/>
      <c r="D445" s="41"/>
      <c r="E445" s="41"/>
      <c r="F445" s="42" t="s">
        <v>5</v>
      </c>
      <c r="G445" s="42"/>
      <c r="H445" s="42"/>
      <c r="I445" s="42"/>
      <c r="J445" s="42"/>
      <c r="K445" s="43" t="s">
        <v>491</v>
      </c>
      <c r="L445" s="43"/>
      <c r="M445" s="43"/>
      <c r="N445" s="43"/>
    </row>
    <row r="446" spans="1:14" customHeight="1" ht="15.75">
      <c r="A446" s="44" t="s">
        <v>147</v>
      </c>
      <c r="B446" s="44"/>
      <c r="C446" s="44"/>
      <c r="D446" s="44"/>
      <c r="E446" s="44"/>
      <c r="F446" s="45" t="s">
        <v>8</v>
      </c>
      <c r="G446" s="42" t="s">
        <v>9</v>
      </c>
      <c r="H446" s="42"/>
      <c r="I446" s="42" t="s">
        <v>10</v>
      </c>
      <c r="J446" s="42"/>
      <c r="K446" s="46" t="s">
        <v>11</v>
      </c>
      <c r="L446" s="46"/>
      <c r="M446" s="46"/>
      <c r="N446" s="46"/>
    </row>
    <row r="447" spans="1:14">
      <c r="A447" s="47" t="s">
        <v>12</v>
      </c>
      <c r="B447" s="47" t="s">
        <v>13</v>
      </c>
      <c r="C447" s="47" t="s">
        <v>14</v>
      </c>
      <c r="D447" s="48" t="s">
        <v>15</v>
      </c>
      <c r="E447" s="49"/>
      <c r="F447" s="47" t="s">
        <v>16</v>
      </c>
      <c r="G447" s="42" t="s">
        <v>17</v>
      </c>
      <c r="H447" s="42"/>
      <c r="I447" s="42"/>
      <c r="J447" s="42"/>
      <c r="K447" s="42"/>
      <c r="L447" s="42"/>
      <c r="M447" s="42"/>
      <c r="N447" s="42"/>
    </row>
    <row r="448" spans="1:14">
      <c r="A448" s="47"/>
      <c r="B448" s="47"/>
      <c r="C448" s="47"/>
      <c r="D448" s="50"/>
      <c r="E448" s="51"/>
      <c r="F448" s="47"/>
      <c r="G448" s="52" t="s">
        <v>18</v>
      </c>
      <c r="H448" s="52"/>
      <c r="I448" s="53" t="s">
        <v>19</v>
      </c>
      <c r="J448" s="53"/>
      <c r="K448" s="54" t="s">
        <v>20</v>
      </c>
      <c r="L448" s="54"/>
      <c r="M448" s="55" t="s">
        <v>21</v>
      </c>
      <c r="N448" s="55"/>
    </row>
    <row r="449" spans="1:14">
      <c r="A449" s="47"/>
      <c r="B449" s="47"/>
      <c r="C449" s="47"/>
      <c r="D449" s="56" t="s">
        <v>22</v>
      </c>
      <c r="E449" s="57" t="s">
        <v>13</v>
      </c>
      <c r="F449" s="47"/>
      <c r="G449" s="45" t="s">
        <v>23</v>
      </c>
      <c r="H449" s="57" t="s">
        <v>24</v>
      </c>
      <c r="I449" s="57" t="s">
        <v>23</v>
      </c>
      <c r="J449" s="57" t="s">
        <v>24</v>
      </c>
      <c r="K449" s="57" t="s">
        <v>23</v>
      </c>
      <c r="L449" s="57" t="s">
        <v>24</v>
      </c>
      <c r="M449" s="57" t="s">
        <v>23</v>
      </c>
      <c r="N449" s="57" t="s">
        <v>24</v>
      </c>
    </row>
    <row r="450" spans="1:14">
      <c r="A450" s="140">
        <v>204</v>
      </c>
      <c r="B450" s="135" t="s">
        <v>492</v>
      </c>
      <c r="C450" s="136">
        <v>45</v>
      </c>
      <c r="D450" s="58">
        <v>55</v>
      </c>
      <c r="E450" s="58" t="s">
        <v>482</v>
      </c>
      <c r="F450" s="136">
        <v>2475</v>
      </c>
      <c r="G450" s="58"/>
      <c r="H450" s="58"/>
      <c r="I450" s="58"/>
      <c r="J450" s="136"/>
      <c r="K450" s="58"/>
      <c r="L450" s="142"/>
      <c r="M450" s="58">
        <v>55</v>
      </c>
      <c r="N450" s="136">
        <v>2475</v>
      </c>
    </row>
    <row r="451" spans="1:14">
      <c r="A451" s="140">
        <v>205</v>
      </c>
      <c r="B451" s="135" t="s">
        <v>493</v>
      </c>
      <c r="C451" s="136">
        <v>85</v>
      </c>
      <c r="D451" s="58">
        <v>40</v>
      </c>
      <c r="E451" s="58" t="s">
        <v>482</v>
      </c>
      <c r="F451" s="136">
        <v>3400</v>
      </c>
      <c r="G451" s="58"/>
      <c r="H451" s="58"/>
      <c r="I451" s="58"/>
      <c r="J451" s="136"/>
      <c r="K451" s="58"/>
      <c r="L451" s="142"/>
      <c r="M451" s="58">
        <v>40</v>
      </c>
      <c r="N451" s="136">
        <v>3400</v>
      </c>
    </row>
    <row r="452" spans="1:14">
      <c r="A452" s="140">
        <v>206</v>
      </c>
      <c r="B452" s="135" t="s">
        <v>494</v>
      </c>
      <c r="C452" s="136">
        <v>85</v>
      </c>
      <c r="D452" s="58">
        <v>50</v>
      </c>
      <c r="E452" s="58" t="s">
        <v>482</v>
      </c>
      <c r="F452" s="136">
        <v>4250</v>
      </c>
      <c r="G452" s="58"/>
      <c r="H452" s="58"/>
      <c r="I452" s="58"/>
      <c r="J452" s="136"/>
      <c r="K452" s="58"/>
      <c r="L452" s="142"/>
      <c r="M452" s="58">
        <v>50</v>
      </c>
      <c r="N452" s="136">
        <v>4250</v>
      </c>
    </row>
    <row r="453" spans="1:14">
      <c r="A453" s="140">
        <v>207</v>
      </c>
      <c r="B453" s="135" t="s">
        <v>495</v>
      </c>
      <c r="C453" s="136">
        <v>30</v>
      </c>
      <c r="D453" s="58">
        <v>35</v>
      </c>
      <c r="E453" s="58" t="s">
        <v>496</v>
      </c>
      <c r="F453" s="136">
        <v>1050</v>
      </c>
      <c r="G453" s="58"/>
      <c r="H453" s="58"/>
      <c r="I453" s="58"/>
      <c r="J453" s="136"/>
      <c r="K453" s="58"/>
      <c r="L453" s="142"/>
      <c r="M453" s="58">
        <v>35</v>
      </c>
      <c r="N453" s="136">
        <v>1050</v>
      </c>
    </row>
    <row r="454" spans="1:14">
      <c r="A454" s="140">
        <v>208</v>
      </c>
      <c r="B454" s="135" t="s">
        <v>497</v>
      </c>
      <c r="C454" s="136">
        <v>75</v>
      </c>
      <c r="D454" s="58">
        <v>30</v>
      </c>
      <c r="E454" s="58" t="s">
        <v>482</v>
      </c>
      <c r="F454" s="136">
        <v>2250</v>
      </c>
      <c r="G454" s="58"/>
      <c r="H454" s="58"/>
      <c r="I454" s="58"/>
      <c r="J454" s="136"/>
      <c r="K454" s="58"/>
      <c r="L454" s="142"/>
      <c r="M454" s="58">
        <v>30</v>
      </c>
      <c r="N454" s="136">
        <v>2250</v>
      </c>
    </row>
    <row r="455" spans="1:14">
      <c r="A455" s="140">
        <v>209</v>
      </c>
      <c r="B455" s="135" t="s">
        <v>498</v>
      </c>
      <c r="C455" s="136">
        <v>80</v>
      </c>
      <c r="D455" s="58">
        <v>25</v>
      </c>
      <c r="E455" s="58" t="s">
        <v>482</v>
      </c>
      <c r="F455" s="136">
        <v>2000</v>
      </c>
      <c r="G455" s="58"/>
      <c r="H455" s="58"/>
      <c r="I455" s="58"/>
      <c r="J455" s="136"/>
      <c r="K455" s="58"/>
      <c r="L455" s="142"/>
      <c r="M455" s="58">
        <v>25</v>
      </c>
      <c r="N455" s="136">
        <v>2000</v>
      </c>
    </row>
    <row r="456" spans="1:14">
      <c r="A456" s="140">
        <v>210</v>
      </c>
      <c r="B456" s="135" t="s">
        <v>499</v>
      </c>
      <c r="C456" s="136">
        <v>80</v>
      </c>
      <c r="D456" s="58">
        <v>25</v>
      </c>
      <c r="E456" s="58" t="s">
        <v>482</v>
      </c>
      <c r="F456" s="136">
        <v>2000</v>
      </c>
      <c r="G456" s="58"/>
      <c r="H456" s="58"/>
      <c r="I456" s="58"/>
      <c r="J456" s="136"/>
      <c r="K456" s="58"/>
      <c r="L456" s="142"/>
      <c r="M456" s="58">
        <v>25</v>
      </c>
      <c r="N456" s="136">
        <v>2000</v>
      </c>
    </row>
    <row r="457" spans="1:14">
      <c r="A457" s="140">
        <v>211</v>
      </c>
      <c r="B457" s="135" t="s">
        <v>500</v>
      </c>
      <c r="C457" s="136">
        <v>105</v>
      </c>
      <c r="D457" s="58">
        <v>25</v>
      </c>
      <c r="E457" s="58" t="s">
        <v>482</v>
      </c>
      <c r="F457" s="136">
        <v>2625</v>
      </c>
      <c r="G457" s="58"/>
      <c r="H457" s="58"/>
      <c r="I457" s="58"/>
      <c r="J457" s="136"/>
      <c r="K457" s="58"/>
      <c r="L457" s="142"/>
      <c r="M457" s="58">
        <v>25</v>
      </c>
      <c r="N457" s="136">
        <v>2625</v>
      </c>
    </row>
    <row r="458" spans="1:14">
      <c r="A458" s="140">
        <v>212</v>
      </c>
      <c r="B458" s="135" t="s">
        <v>501</v>
      </c>
      <c r="C458" s="136">
        <v>200</v>
      </c>
      <c r="D458" s="58">
        <v>25</v>
      </c>
      <c r="E458" s="58" t="s">
        <v>482</v>
      </c>
      <c r="F458" s="136">
        <v>5000</v>
      </c>
      <c r="G458" s="58"/>
      <c r="H458" s="58"/>
      <c r="I458" s="58"/>
      <c r="J458" s="136"/>
      <c r="K458" s="58"/>
      <c r="L458" s="142"/>
      <c r="M458" s="58">
        <v>25</v>
      </c>
      <c r="N458" s="136">
        <v>5000</v>
      </c>
    </row>
    <row r="459" spans="1:14">
      <c r="A459" s="140">
        <v>213</v>
      </c>
      <c r="B459" s="135" t="s">
        <v>502</v>
      </c>
      <c r="C459" s="136">
        <v>90</v>
      </c>
      <c r="D459" s="58">
        <v>25</v>
      </c>
      <c r="E459" s="58" t="s">
        <v>482</v>
      </c>
      <c r="F459" s="136">
        <v>2250</v>
      </c>
      <c r="G459" s="58"/>
      <c r="H459" s="58"/>
      <c r="I459" s="58"/>
      <c r="J459" s="136"/>
      <c r="K459" s="58"/>
      <c r="L459" s="142"/>
      <c r="M459" s="58">
        <v>25</v>
      </c>
      <c r="N459" s="136">
        <v>2250</v>
      </c>
    </row>
    <row r="460" spans="1:14">
      <c r="A460" s="140">
        <v>214</v>
      </c>
      <c r="B460" s="135" t="s">
        <v>503</v>
      </c>
      <c r="C460" s="136">
        <v>110</v>
      </c>
      <c r="D460" s="58">
        <v>5</v>
      </c>
      <c r="E460" s="58" t="s">
        <v>482</v>
      </c>
      <c r="F460" s="136">
        <v>550</v>
      </c>
      <c r="G460" s="58"/>
      <c r="H460" s="58"/>
      <c r="I460" s="58"/>
      <c r="J460" s="136"/>
      <c r="K460" s="58"/>
      <c r="L460" s="142"/>
      <c r="M460" s="58">
        <v>5</v>
      </c>
      <c r="N460" s="136">
        <v>550</v>
      </c>
    </row>
    <row r="461" spans="1:14">
      <c r="A461" s="140">
        <v>215</v>
      </c>
      <c r="B461" s="135" t="s">
        <v>504</v>
      </c>
      <c r="C461" s="136">
        <v>220</v>
      </c>
      <c r="D461" s="58">
        <v>8</v>
      </c>
      <c r="E461" s="58" t="s">
        <v>505</v>
      </c>
      <c r="F461" s="136">
        <v>1760</v>
      </c>
      <c r="G461" s="58"/>
      <c r="H461" s="58"/>
      <c r="I461" s="58"/>
      <c r="J461" s="136"/>
      <c r="K461" s="58"/>
      <c r="L461" s="142"/>
      <c r="M461" s="58">
        <v>8</v>
      </c>
      <c r="N461" s="136">
        <v>1760</v>
      </c>
    </row>
    <row r="462" spans="1:14">
      <c r="A462" s="140">
        <v>216</v>
      </c>
      <c r="B462" s="135" t="s">
        <v>506</v>
      </c>
      <c r="C462" s="136">
        <v>120</v>
      </c>
      <c r="D462" s="58">
        <v>10</v>
      </c>
      <c r="E462" s="58" t="s">
        <v>482</v>
      </c>
      <c r="F462" s="136">
        <v>1200</v>
      </c>
      <c r="G462" s="58"/>
      <c r="H462" s="58"/>
      <c r="I462" s="58"/>
      <c r="J462" s="136"/>
      <c r="K462" s="58"/>
      <c r="L462" s="142"/>
      <c r="M462" s="58">
        <v>10</v>
      </c>
      <c r="N462" s="136">
        <v>1200</v>
      </c>
    </row>
    <row r="463" spans="1:14">
      <c r="A463" s="140">
        <v>217</v>
      </c>
      <c r="B463" s="135" t="s">
        <v>507</v>
      </c>
      <c r="C463" s="136">
        <v>85</v>
      </c>
      <c r="D463" s="58">
        <v>40</v>
      </c>
      <c r="E463" s="58" t="s">
        <v>482</v>
      </c>
      <c r="F463" s="136">
        <v>3400</v>
      </c>
      <c r="G463" s="58"/>
      <c r="H463" s="58"/>
      <c r="I463" s="58"/>
      <c r="J463" s="136"/>
      <c r="K463" s="58"/>
      <c r="L463" s="142"/>
      <c r="M463" s="58">
        <v>40</v>
      </c>
      <c r="N463" s="136">
        <v>3400</v>
      </c>
    </row>
    <row r="464" spans="1:14">
      <c r="A464" s="140">
        <v>218</v>
      </c>
      <c r="B464" s="135" t="s">
        <v>508</v>
      </c>
      <c r="C464" s="136">
        <v>105</v>
      </c>
      <c r="D464" s="58">
        <v>55</v>
      </c>
      <c r="E464" s="58" t="s">
        <v>482</v>
      </c>
      <c r="F464" s="136">
        <v>5775</v>
      </c>
      <c r="G464" s="58"/>
      <c r="H464" s="58"/>
      <c r="I464" s="58"/>
      <c r="J464" s="136"/>
      <c r="K464" s="58"/>
      <c r="L464" s="142"/>
      <c r="M464" s="58">
        <v>55</v>
      </c>
      <c r="N464" s="136">
        <v>5775</v>
      </c>
    </row>
    <row r="465" spans="1:14">
      <c r="A465" s="140">
        <v>219</v>
      </c>
      <c r="B465" s="135" t="s">
        <v>509</v>
      </c>
      <c r="C465" s="136">
        <v>175</v>
      </c>
      <c r="D465" s="58">
        <v>5</v>
      </c>
      <c r="E465" s="58" t="s">
        <v>149</v>
      </c>
      <c r="F465" s="136">
        <v>875</v>
      </c>
      <c r="G465" s="58"/>
      <c r="H465" s="58"/>
      <c r="I465" s="58"/>
      <c r="J465" s="136"/>
      <c r="K465" s="58"/>
      <c r="L465" s="142"/>
      <c r="M465" s="58">
        <v>5</v>
      </c>
      <c r="N465" s="136">
        <v>875</v>
      </c>
    </row>
    <row r="466" spans="1:14">
      <c r="A466" s="140">
        <v>220</v>
      </c>
      <c r="B466" s="135" t="s">
        <v>510</v>
      </c>
      <c r="C466" s="136">
        <v>250</v>
      </c>
      <c r="D466" s="58">
        <v>8</v>
      </c>
      <c r="E466" s="58" t="s">
        <v>482</v>
      </c>
      <c r="F466" s="136">
        <v>2000</v>
      </c>
      <c r="G466" s="58"/>
      <c r="H466" s="58"/>
      <c r="I466" s="58"/>
      <c r="J466" s="136"/>
      <c r="K466" s="58"/>
      <c r="L466" s="142"/>
      <c r="M466" s="58">
        <v>8</v>
      </c>
      <c r="N466" s="136">
        <v>2000</v>
      </c>
    </row>
    <row r="467" spans="1:14">
      <c r="A467" s="140">
        <v>221</v>
      </c>
      <c r="B467" s="135" t="s">
        <v>511</v>
      </c>
      <c r="C467" s="136">
        <v>65</v>
      </c>
      <c r="D467" s="58">
        <v>8</v>
      </c>
      <c r="E467" s="58" t="s">
        <v>482</v>
      </c>
      <c r="F467" s="136">
        <v>520</v>
      </c>
      <c r="G467" s="58"/>
      <c r="H467" s="58"/>
      <c r="I467" s="58"/>
      <c r="J467" s="136"/>
      <c r="K467" s="58"/>
      <c r="L467" s="142"/>
      <c r="M467" s="58">
        <v>8</v>
      </c>
      <c r="N467" s="136">
        <v>520</v>
      </c>
    </row>
    <row r="468" spans="1:14">
      <c r="A468" s="140">
        <v>222</v>
      </c>
      <c r="B468" s="135" t="s">
        <v>512</v>
      </c>
      <c r="C468" s="136">
        <v>55</v>
      </c>
      <c r="D468" s="58">
        <v>11</v>
      </c>
      <c r="E468" s="58" t="s">
        <v>149</v>
      </c>
      <c r="F468" s="136">
        <v>605</v>
      </c>
      <c r="G468" s="17"/>
      <c r="H468" s="17"/>
      <c r="I468" s="58"/>
      <c r="J468" s="136"/>
      <c r="K468" s="58"/>
      <c r="L468" s="136"/>
      <c r="M468" s="58">
        <v>11</v>
      </c>
      <c r="N468" s="136">
        <v>605</v>
      </c>
    </row>
    <row r="469" spans="1:14">
      <c r="A469" s="140">
        <v>223</v>
      </c>
      <c r="B469" s="135" t="s">
        <v>513</v>
      </c>
      <c r="C469" s="136">
        <v>20</v>
      </c>
      <c r="D469" s="58">
        <v>10</v>
      </c>
      <c r="E469" s="58" t="s">
        <v>149</v>
      </c>
      <c r="F469" s="136">
        <v>200</v>
      </c>
      <c r="G469" s="17"/>
      <c r="H469" s="17"/>
      <c r="I469" s="58"/>
      <c r="J469" s="136"/>
      <c r="K469" s="58"/>
      <c r="L469" s="136"/>
      <c r="M469" s="58">
        <v>10</v>
      </c>
      <c r="N469" s="136">
        <v>200</v>
      </c>
    </row>
    <row r="470" spans="1:14">
      <c r="A470" s="140">
        <v>224</v>
      </c>
      <c r="B470" s="135" t="s">
        <v>514</v>
      </c>
      <c r="C470" s="136">
        <v>60</v>
      </c>
      <c r="D470" s="58">
        <v>14</v>
      </c>
      <c r="E470" s="58" t="s">
        <v>482</v>
      </c>
      <c r="F470" s="136">
        <v>840</v>
      </c>
      <c r="G470" s="17"/>
      <c r="H470" s="17"/>
      <c r="I470" s="58"/>
      <c r="J470" s="136"/>
      <c r="K470" s="58"/>
      <c r="L470" s="136"/>
      <c r="M470" s="58">
        <v>14</v>
      </c>
      <c r="N470" s="136">
        <v>840</v>
      </c>
    </row>
    <row r="471" spans="1:14">
      <c r="A471" s="140">
        <v>225</v>
      </c>
      <c r="B471" s="135" t="s">
        <v>515</v>
      </c>
      <c r="C471" s="136">
        <v>85</v>
      </c>
      <c r="D471" s="58">
        <v>31</v>
      </c>
      <c r="E471" s="58" t="s">
        <v>482</v>
      </c>
      <c r="F471" s="136">
        <v>2635</v>
      </c>
      <c r="G471" s="58"/>
      <c r="H471" s="58"/>
      <c r="I471" s="58"/>
      <c r="J471" s="136"/>
      <c r="K471" s="58"/>
      <c r="L471" s="142"/>
      <c r="M471" s="58">
        <v>31</v>
      </c>
      <c r="N471" s="136">
        <v>2635</v>
      </c>
    </row>
    <row r="472" spans="1:14">
      <c r="A472" s="140">
        <v>226</v>
      </c>
      <c r="B472" s="135" t="s">
        <v>516</v>
      </c>
      <c r="C472" s="136">
        <v>220</v>
      </c>
      <c r="D472" s="58">
        <v>8</v>
      </c>
      <c r="E472" s="58" t="s">
        <v>482</v>
      </c>
      <c r="F472" s="136">
        <v>1760</v>
      </c>
      <c r="G472" s="58"/>
      <c r="H472" s="58"/>
      <c r="I472" s="58"/>
      <c r="J472" s="136"/>
      <c r="K472" s="58"/>
      <c r="L472" s="142"/>
      <c r="M472" s="58">
        <v>8</v>
      </c>
      <c r="N472" s="136">
        <v>1760</v>
      </c>
    </row>
    <row r="473" spans="1:14">
      <c r="A473" s="140">
        <v>227</v>
      </c>
      <c r="B473" s="135" t="s">
        <v>517</v>
      </c>
      <c r="C473" s="136">
        <v>95</v>
      </c>
      <c r="D473" s="58">
        <v>25</v>
      </c>
      <c r="E473" s="58" t="s">
        <v>482</v>
      </c>
      <c r="F473" s="136">
        <v>2375</v>
      </c>
      <c r="G473" s="58"/>
      <c r="H473" s="58"/>
      <c r="I473" s="58"/>
      <c r="J473" s="136"/>
      <c r="K473" s="58"/>
      <c r="L473" s="142"/>
      <c r="M473" s="58">
        <v>25</v>
      </c>
      <c r="N473" s="136">
        <v>2375</v>
      </c>
    </row>
    <row r="474" spans="1:14">
      <c r="A474" s="140">
        <v>228</v>
      </c>
      <c r="B474" s="135" t="s">
        <v>518</v>
      </c>
      <c r="C474" s="136">
        <v>520</v>
      </c>
      <c r="D474" s="58">
        <v>12</v>
      </c>
      <c r="E474" s="58" t="s">
        <v>482</v>
      </c>
      <c r="F474" s="136">
        <v>6240</v>
      </c>
      <c r="G474" s="58"/>
      <c r="H474" s="58"/>
      <c r="I474" s="58"/>
      <c r="J474" s="136"/>
      <c r="K474" s="58"/>
      <c r="L474" s="142"/>
      <c r="M474" s="58">
        <v>12</v>
      </c>
      <c r="N474" s="136">
        <v>6240</v>
      </c>
    </row>
    <row r="475" spans="1:14">
      <c r="A475" s="140">
        <v>229</v>
      </c>
      <c r="B475" s="73" t="s">
        <v>519</v>
      </c>
      <c r="C475" s="136">
        <v>25</v>
      </c>
      <c r="D475" s="58">
        <v>12</v>
      </c>
      <c r="E475" s="58" t="s">
        <v>46</v>
      </c>
      <c r="F475" s="136">
        <v>300</v>
      </c>
      <c r="G475" s="58"/>
      <c r="H475" s="58"/>
      <c r="I475" s="58"/>
      <c r="J475" s="136"/>
      <c r="K475" s="58"/>
      <c r="L475" s="142"/>
      <c r="M475" s="58">
        <v>12</v>
      </c>
      <c r="N475" s="136">
        <v>300</v>
      </c>
    </row>
    <row r="476" spans="1:14">
      <c r="A476" s="140">
        <v>230</v>
      </c>
      <c r="B476" s="73" t="s">
        <v>520</v>
      </c>
      <c r="C476" s="136">
        <v>85</v>
      </c>
      <c r="D476" s="58">
        <v>12</v>
      </c>
      <c r="E476" s="58" t="s">
        <v>46</v>
      </c>
      <c r="F476" s="136">
        <v>1020</v>
      </c>
      <c r="G476" s="58"/>
      <c r="H476" s="58"/>
      <c r="I476" s="58"/>
      <c r="J476" s="136"/>
      <c r="K476" s="58"/>
      <c r="L476" s="142"/>
      <c r="M476" s="58">
        <v>12</v>
      </c>
      <c r="N476" s="136">
        <v>1020</v>
      </c>
    </row>
    <row r="477" spans="1:14">
      <c r="A477" s="140">
        <v>231</v>
      </c>
      <c r="B477" s="135" t="s">
        <v>521</v>
      </c>
      <c r="C477" s="136">
        <v>100</v>
      </c>
      <c r="D477" s="58">
        <v>5</v>
      </c>
      <c r="E477" s="58" t="s">
        <v>46</v>
      </c>
      <c r="F477" s="136">
        <v>500</v>
      </c>
      <c r="G477" s="58"/>
      <c r="H477" s="58"/>
      <c r="I477" s="58"/>
      <c r="J477" s="136"/>
      <c r="K477" s="58"/>
      <c r="L477" s="142"/>
      <c r="M477" s="58">
        <v>5</v>
      </c>
      <c r="N477" s="136">
        <v>500</v>
      </c>
    </row>
    <row r="478" spans="1:14">
      <c r="A478" s="140">
        <v>232</v>
      </c>
      <c r="B478" s="135" t="s">
        <v>522</v>
      </c>
      <c r="C478" s="136">
        <v>80</v>
      </c>
      <c r="D478" s="58">
        <v>20</v>
      </c>
      <c r="E478" s="58" t="s">
        <v>523</v>
      </c>
      <c r="F478" s="136">
        <v>1600</v>
      </c>
      <c r="G478" s="58"/>
      <c r="H478" s="58"/>
      <c r="I478" s="58"/>
      <c r="J478" s="136"/>
      <c r="K478" s="58"/>
      <c r="L478" s="142"/>
      <c r="M478" s="58">
        <v>20</v>
      </c>
      <c r="N478" s="136">
        <v>1600</v>
      </c>
    </row>
    <row r="479" spans="1:14">
      <c r="A479" s="140">
        <v>233</v>
      </c>
      <c r="B479" s="135" t="s">
        <v>524</v>
      </c>
      <c r="C479" s="136">
        <v>55</v>
      </c>
      <c r="D479" s="58">
        <v>3</v>
      </c>
      <c r="E479" s="58" t="s">
        <v>192</v>
      </c>
      <c r="F479" s="136">
        <v>165</v>
      </c>
      <c r="G479" s="58"/>
      <c r="H479" s="58"/>
      <c r="I479" s="58"/>
      <c r="J479" s="136"/>
      <c r="K479" s="58"/>
      <c r="L479" s="142"/>
      <c r="M479" s="58">
        <v>3</v>
      </c>
      <c r="N479" s="136">
        <v>165</v>
      </c>
    </row>
    <row r="480" spans="1:14">
      <c r="A480" s="92" t="s">
        <v>182</v>
      </c>
      <c r="B480" s="93"/>
      <c r="C480" s="158">
        <f>SUM(C450:C479)</f>
        <v>3405</v>
      </c>
      <c r="D480" s="159">
        <f>SUM(D450:D479)</f>
        <v>637</v>
      </c>
      <c r="E480" s="160"/>
      <c r="F480" s="158">
        <f>SUM(F450:F479)</f>
        <v>61620</v>
      </c>
      <c r="G480" s="161">
        <f>SUM(G450:G479)</f>
        <v>0</v>
      </c>
      <c r="H480" s="161">
        <f>SUM(H450:H479)</f>
        <v>0</v>
      </c>
      <c r="I480" s="162">
        <f>SUM(I450:I479)</f>
        <v>0</v>
      </c>
      <c r="J480" s="158">
        <f>SUM(J450:J479)</f>
        <v>0</v>
      </c>
      <c r="K480" s="160"/>
      <c r="L480" s="160"/>
      <c r="M480" s="160">
        <f>SUM(M450:M479)</f>
        <v>637</v>
      </c>
      <c r="N480" s="158">
        <f>SUM(N450:N479)</f>
        <v>61620</v>
      </c>
    </row>
    <row r="481" spans="1:14" s="127" customFormat="1">
      <c r="A481" s="120"/>
      <c r="B481" s="120"/>
      <c r="C481" s="163"/>
      <c r="D481" s="164"/>
      <c r="E481" s="165"/>
      <c r="F481" s="163"/>
      <c r="G481" s="166"/>
      <c r="H481" s="166"/>
      <c r="I481" s="167"/>
      <c r="J481" s="163"/>
      <c r="K481" s="165"/>
      <c r="L481" s="165"/>
      <c r="M481" s="165"/>
      <c r="N481" s="163"/>
    </row>
    <row r="483" spans="1:14">
      <c r="A483" s="23" t="s">
        <v>142</v>
      </c>
      <c r="B483" s="24"/>
      <c r="C483" s="25"/>
      <c r="D483" s="26"/>
      <c r="E483" s="27"/>
      <c r="F483" s="27"/>
      <c r="G483" s="27"/>
      <c r="H483" s="27"/>
      <c r="I483" s="27"/>
      <c r="J483" s="27"/>
      <c r="K483" s="27"/>
      <c r="L483" s="27"/>
      <c r="M483" s="27"/>
      <c r="N483" s="28"/>
    </row>
    <row r="484" spans="1:14" customHeight="1" ht="15.75">
      <c r="A484" s="29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1"/>
    </row>
    <row r="485" spans="1:14" customHeight="1" ht="15.75">
      <c r="A485" s="29"/>
      <c r="B485" s="30"/>
      <c r="C485" s="30"/>
      <c r="D485" s="30"/>
      <c r="E485" s="30"/>
      <c r="F485" s="32" t="s">
        <v>143</v>
      </c>
      <c r="G485" s="32"/>
      <c r="H485" s="32"/>
      <c r="I485" s="32"/>
      <c r="J485" s="30"/>
      <c r="K485" s="30"/>
      <c r="L485" s="30"/>
      <c r="M485" s="30"/>
      <c r="N485" s="31"/>
    </row>
    <row r="486" spans="1:14">
      <c r="A486" s="33"/>
      <c r="B486" s="34"/>
      <c r="C486" s="34"/>
      <c r="D486" s="34"/>
      <c r="E486" s="34"/>
      <c r="G486" s="35" t="s">
        <v>2</v>
      </c>
      <c r="H486" s="35"/>
      <c r="J486" s="34"/>
      <c r="K486" s="34"/>
      <c r="L486" s="34"/>
      <c r="M486" s="34"/>
      <c r="N486" s="36"/>
    </row>
    <row r="487" spans="1:14" customHeight="1" ht="15.75">
      <c r="A487" s="37" t="s">
        <v>144</v>
      </c>
      <c r="B487" s="38"/>
      <c r="C487" s="38"/>
      <c r="D487" s="38"/>
      <c r="E487" s="39"/>
      <c r="F487" s="39"/>
      <c r="G487" s="39"/>
      <c r="H487" s="39"/>
      <c r="I487" s="39"/>
      <c r="J487" s="39"/>
      <c r="K487" s="39"/>
      <c r="L487" s="39"/>
      <c r="M487" s="39"/>
      <c r="N487" s="40"/>
    </row>
    <row r="488" spans="1:14" customHeight="1" ht="15.75">
      <c r="A488" s="41" t="s">
        <v>145</v>
      </c>
      <c r="B488" s="41"/>
      <c r="C488" s="41"/>
      <c r="D488" s="41"/>
      <c r="E488" s="41"/>
      <c r="F488" s="42" t="s">
        <v>5</v>
      </c>
      <c r="G488" s="42"/>
      <c r="H488" s="42"/>
      <c r="I488" s="42"/>
      <c r="J488" s="42"/>
      <c r="K488" s="43" t="s">
        <v>525</v>
      </c>
      <c r="L488" s="43"/>
      <c r="M488" s="43"/>
      <c r="N488" s="43"/>
    </row>
    <row r="489" spans="1:14" customHeight="1" ht="15.75">
      <c r="A489" s="44" t="s">
        <v>147</v>
      </c>
      <c r="B489" s="44"/>
      <c r="C489" s="44"/>
      <c r="D489" s="44"/>
      <c r="E489" s="44"/>
      <c r="F489" s="45" t="s">
        <v>8</v>
      </c>
      <c r="G489" s="42" t="s">
        <v>9</v>
      </c>
      <c r="H489" s="42"/>
      <c r="I489" s="42" t="s">
        <v>10</v>
      </c>
      <c r="J489" s="42"/>
      <c r="K489" s="46" t="s">
        <v>11</v>
      </c>
      <c r="L489" s="46"/>
      <c r="M489" s="46"/>
      <c r="N489" s="46"/>
    </row>
    <row r="490" spans="1:14">
      <c r="A490" s="47" t="s">
        <v>12</v>
      </c>
      <c r="B490" s="47" t="s">
        <v>13</v>
      </c>
      <c r="C490" s="47" t="s">
        <v>14</v>
      </c>
      <c r="D490" s="48" t="s">
        <v>15</v>
      </c>
      <c r="E490" s="49"/>
      <c r="F490" s="47" t="s">
        <v>16</v>
      </c>
      <c r="G490" s="42" t="s">
        <v>17</v>
      </c>
      <c r="H490" s="42"/>
      <c r="I490" s="42"/>
      <c r="J490" s="42"/>
      <c r="K490" s="42"/>
      <c r="L490" s="42"/>
      <c r="M490" s="42"/>
      <c r="N490" s="42"/>
    </row>
    <row r="491" spans="1:14">
      <c r="A491" s="47"/>
      <c r="B491" s="47"/>
      <c r="C491" s="47"/>
      <c r="D491" s="50"/>
      <c r="E491" s="51"/>
      <c r="F491" s="47"/>
      <c r="G491" s="52" t="s">
        <v>18</v>
      </c>
      <c r="H491" s="52"/>
      <c r="I491" s="53" t="s">
        <v>19</v>
      </c>
      <c r="J491" s="53"/>
      <c r="K491" s="54" t="s">
        <v>20</v>
      </c>
      <c r="L491" s="54"/>
      <c r="M491" s="55" t="s">
        <v>21</v>
      </c>
      <c r="N491" s="55"/>
    </row>
    <row r="492" spans="1:14">
      <c r="A492" s="47"/>
      <c r="B492" s="47"/>
      <c r="C492" s="47"/>
      <c r="D492" s="56" t="s">
        <v>22</v>
      </c>
      <c r="E492" s="57" t="s">
        <v>13</v>
      </c>
      <c r="F492" s="47"/>
      <c r="G492" s="45" t="s">
        <v>23</v>
      </c>
      <c r="H492" s="57" t="s">
        <v>24</v>
      </c>
      <c r="I492" s="57" t="s">
        <v>23</v>
      </c>
      <c r="J492" s="57" t="s">
        <v>24</v>
      </c>
      <c r="K492" s="57" t="s">
        <v>23</v>
      </c>
      <c r="L492" s="57" t="s">
        <v>24</v>
      </c>
      <c r="M492" s="57" t="s">
        <v>23</v>
      </c>
      <c r="N492" s="57" t="s">
        <v>24</v>
      </c>
    </row>
    <row r="493" spans="1:14">
      <c r="A493" s="140">
        <v>234</v>
      </c>
      <c r="B493" s="135" t="s">
        <v>526</v>
      </c>
      <c r="C493" s="136">
        <v>700</v>
      </c>
      <c r="D493" s="58">
        <v>60</v>
      </c>
      <c r="E493" s="58" t="s">
        <v>323</v>
      </c>
      <c r="F493" s="136">
        <v>42000</v>
      </c>
      <c r="G493" s="168"/>
      <c r="H493" s="168">
        <f>SUM(G493)</f>
        <v>0</v>
      </c>
      <c r="I493" s="58"/>
      <c r="J493" s="136">
        <f>SUM(F493:I493)</f>
        <v>42000</v>
      </c>
      <c r="K493" s="58"/>
      <c r="L493" s="142">
        <f>SUM(F493:K493)</f>
        <v>84000</v>
      </c>
      <c r="M493" s="58">
        <v>60</v>
      </c>
      <c r="N493" s="136">
        <v>42000</v>
      </c>
    </row>
    <row r="494" spans="1:14">
      <c r="A494" s="140">
        <v>235</v>
      </c>
      <c r="B494" s="135" t="s">
        <v>527</v>
      </c>
      <c r="C494" s="136">
        <v>10</v>
      </c>
      <c r="D494" s="58">
        <v>3500</v>
      </c>
      <c r="E494" s="58" t="s">
        <v>46</v>
      </c>
      <c r="F494" s="136">
        <v>35000</v>
      </c>
      <c r="G494" s="168"/>
      <c r="H494" s="168">
        <f>SUM(G494)</f>
        <v>0</v>
      </c>
      <c r="I494" s="58"/>
      <c r="J494" s="136">
        <f>SUM(F494:I494)</f>
        <v>35000</v>
      </c>
      <c r="K494" s="58"/>
      <c r="L494" s="142">
        <f>SUM(F494:K494)</f>
        <v>70000</v>
      </c>
      <c r="M494" s="58">
        <v>3500</v>
      </c>
      <c r="N494" s="136">
        <v>35000</v>
      </c>
    </row>
    <row r="495" spans="1:14">
      <c r="A495" s="140">
        <v>236</v>
      </c>
      <c r="B495" s="135" t="s">
        <v>528</v>
      </c>
      <c r="C495" s="136">
        <v>10</v>
      </c>
      <c r="D495" s="58">
        <v>5</v>
      </c>
      <c r="E495" s="58" t="s">
        <v>46</v>
      </c>
      <c r="F495" s="136">
        <v>50</v>
      </c>
      <c r="G495" s="168"/>
      <c r="H495" s="168">
        <f>SUM(G495)</f>
        <v>0</v>
      </c>
      <c r="I495" s="58"/>
      <c r="J495" s="136">
        <f>SUM(F495:I495)</f>
        <v>50</v>
      </c>
      <c r="K495" s="58"/>
      <c r="L495" s="142">
        <f>SUM(F495:K495)</f>
        <v>100</v>
      </c>
      <c r="M495" s="58">
        <v>5</v>
      </c>
      <c r="N495" s="136">
        <v>50</v>
      </c>
    </row>
    <row r="496" spans="1:14">
      <c r="A496" s="140">
        <v>237</v>
      </c>
      <c r="B496" s="135" t="s">
        <v>529</v>
      </c>
      <c r="C496" s="136">
        <v>50</v>
      </c>
      <c r="D496" s="58">
        <v>10</v>
      </c>
      <c r="E496" s="58" t="s">
        <v>46</v>
      </c>
      <c r="F496" s="136">
        <v>500</v>
      </c>
      <c r="G496" s="168"/>
      <c r="H496" s="168">
        <f>SUM(G496)</f>
        <v>0</v>
      </c>
      <c r="I496" s="58"/>
      <c r="J496" s="136">
        <f>SUM(F496:I496)</f>
        <v>500</v>
      </c>
      <c r="K496" s="58"/>
      <c r="L496" s="142">
        <f>SUM(F496:K496)</f>
        <v>1000</v>
      </c>
      <c r="M496" s="58">
        <v>10</v>
      </c>
      <c r="N496" s="136">
        <v>500</v>
      </c>
    </row>
    <row r="497" spans="1:14">
      <c r="A497" s="140">
        <v>238</v>
      </c>
      <c r="B497" s="135" t="s">
        <v>530</v>
      </c>
      <c r="C497" s="136">
        <v>20</v>
      </c>
      <c r="D497" s="58">
        <v>12</v>
      </c>
      <c r="E497" s="58" t="s">
        <v>46</v>
      </c>
      <c r="F497" s="136">
        <v>240</v>
      </c>
      <c r="G497" s="168"/>
      <c r="H497" s="168">
        <f>SUM(G497)</f>
        <v>0</v>
      </c>
      <c r="I497" s="58"/>
      <c r="J497" s="136">
        <f>SUM(F497:I497)</f>
        <v>240</v>
      </c>
      <c r="K497" s="58"/>
      <c r="L497" s="142">
        <f>SUM(F497:K497)</f>
        <v>480</v>
      </c>
      <c r="M497" s="58">
        <v>12</v>
      </c>
      <c r="N497" s="136">
        <v>240</v>
      </c>
    </row>
    <row r="498" spans="1:14">
      <c r="A498" s="140">
        <v>239</v>
      </c>
      <c r="B498" s="135" t="s">
        <v>531</v>
      </c>
      <c r="C498" s="136">
        <v>50</v>
      </c>
      <c r="D498" s="58">
        <v>3</v>
      </c>
      <c r="E498" s="58" t="s">
        <v>371</v>
      </c>
      <c r="F498" s="136">
        <v>150</v>
      </c>
      <c r="G498" s="168"/>
      <c r="H498" s="168">
        <f>SUM(G498)</f>
        <v>0</v>
      </c>
      <c r="I498" s="58"/>
      <c r="J498" s="136">
        <f>SUM(F498:I498)</f>
        <v>150</v>
      </c>
      <c r="K498" s="58"/>
      <c r="L498" s="142">
        <f>SUM(F498:K498)</f>
        <v>300</v>
      </c>
      <c r="M498" s="58">
        <v>3</v>
      </c>
      <c r="N498" s="136">
        <v>150</v>
      </c>
    </row>
    <row r="499" spans="1:14">
      <c r="A499" s="140">
        <v>240</v>
      </c>
      <c r="B499" s="135" t="s">
        <v>532</v>
      </c>
      <c r="C499" s="136">
        <v>20</v>
      </c>
      <c r="D499" s="58">
        <v>6</v>
      </c>
      <c r="E499" s="58" t="s">
        <v>46</v>
      </c>
      <c r="F499" s="136">
        <v>120</v>
      </c>
      <c r="G499" s="168"/>
      <c r="H499" s="168">
        <f>SUM(G499)</f>
        <v>0</v>
      </c>
      <c r="I499" s="58"/>
      <c r="J499" s="136">
        <f>SUM(F499:I499)</f>
        <v>120</v>
      </c>
      <c r="K499" s="58"/>
      <c r="L499" s="142">
        <f>SUM(F499:K499)</f>
        <v>240</v>
      </c>
      <c r="M499" s="58">
        <v>6</v>
      </c>
      <c r="N499" s="136">
        <v>120</v>
      </c>
    </row>
    <row r="500" spans="1:14">
      <c r="A500" s="140">
        <v>241</v>
      </c>
      <c r="B500" s="135" t="s">
        <v>533</v>
      </c>
      <c r="C500" s="136">
        <v>25</v>
      </c>
      <c r="D500" s="58">
        <v>150</v>
      </c>
      <c r="E500" s="58" t="s">
        <v>149</v>
      </c>
      <c r="F500" s="136">
        <v>3750</v>
      </c>
      <c r="G500" s="168"/>
      <c r="H500" s="168">
        <f>SUM(G500)</f>
        <v>0</v>
      </c>
      <c r="I500" s="58"/>
      <c r="J500" s="136">
        <f>SUM(F500:I500)</f>
        <v>3750</v>
      </c>
      <c r="K500" s="58"/>
      <c r="L500" s="142">
        <f>SUM(F500:K500)</f>
        <v>7500</v>
      </c>
      <c r="M500" s="58">
        <v>150</v>
      </c>
      <c r="N500" s="136">
        <v>3750</v>
      </c>
    </row>
    <row r="501" spans="1:14">
      <c r="A501" s="140">
        <v>242</v>
      </c>
      <c r="B501" s="135" t="s">
        <v>534</v>
      </c>
      <c r="C501" s="136">
        <v>3550</v>
      </c>
      <c r="D501" s="58">
        <v>4</v>
      </c>
      <c r="E501" s="58" t="s">
        <v>429</v>
      </c>
      <c r="F501" s="136">
        <v>14200</v>
      </c>
      <c r="G501" s="168"/>
      <c r="H501" s="168">
        <f>SUM(G501)</f>
        <v>0</v>
      </c>
      <c r="I501" s="58"/>
      <c r="J501" s="136">
        <f>SUM(F501:I501)</f>
        <v>14200</v>
      </c>
      <c r="K501" s="58"/>
      <c r="L501" s="142">
        <f>SUM(F501:K501)</f>
        <v>28400</v>
      </c>
      <c r="M501" s="58">
        <v>4</v>
      </c>
      <c r="N501" s="136">
        <v>14200</v>
      </c>
    </row>
    <row r="502" spans="1:14">
      <c r="A502" s="140">
        <v>243</v>
      </c>
      <c r="B502" s="135" t="s">
        <v>535</v>
      </c>
      <c r="C502" s="136">
        <v>35</v>
      </c>
      <c r="D502" s="58">
        <v>5</v>
      </c>
      <c r="E502" s="58" t="s">
        <v>46</v>
      </c>
      <c r="F502" s="136">
        <v>175</v>
      </c>
      <c r="G502" s="168"/>
      <c r="H502" s="168">
        <f>SUM(G502)</f>
        <v>0</v>
      </c>
      <c r="I502" s="58"/>
      <c r="J502" s="136">
        <f>SUM(F502:I502)</f>
        <v>175</v>
      </c>
      <c r="K502" s="58"/>
      <c r="L502" s="142">
        <f>SUM(F502:K502)</f>
        <v>350</v>
      </c>
      <c r="M502" s="58">
        <v>5</v>
      </c>
      <c r="N502" s="136">
        <v>175</v>
      </c>
    </row>
    <row r="503" spans="1:14">
      <c r="A503" s="140">
        <v>244</v>
      </c>
      <c r="B503" s="135" t="s">
        <v>536</v>
      </c>
      <c r="C503" s="136">
        <v>10</v>
      </c>
      <c r="D503" s="58">
        <v>3500</v>
      </c>
      <c r="E503" s="58" t="s">
        <v>46</v>
      </c>
      <c r="F503" s="136">
        <v>35000</v>
      </c>
      <c r="G503" s="168"/>
      <c r="H503" s="168">
        <f>SUM(G503)</f>
        <v>0</v>
      </c>
      <c r="I503" s="58"/>
      <c r="J503" s="136">
        <f>SUM(F503:I503)</f>
        <v>35000</v>
      </c>
      <c r="K503" s="58"/>
      <c r="L503" s="142">
        <f>SUM(F503:K503)</f>
        <v>70000</v>
      </c>
      <c r="M503" s="58">
        <v>3500</v>
      </c>
      <c r="N503" s="136">
        <v>35000</v>
      </c>
    </row>
    <row r="504" spans="1:14">
      <c r="A504" s="140">
        <v>245</v>
      </c>
      <c r="B504" s="135" t="s">
        <v>537</v>
      </c>
      <c r="C504" s="136">
        <v>25</v>
      </c>
      <c r="D504" s="58">
        <v>10</v>
      </c>
      <c r="E504" s="58" t="s">
        <v>46</v>
      </c>
      <c r="F504" s="136">
        <v>250</v>
      </c>
      <c r="G504" s="168"/>
      <c r="H504" s="168">
        <f>SUM(G504)</f>
        <v>0</v>
      </c>
      <c r="I504" s="58"/>
      <c r="J504" s="136">
        <f>SUM(F504:I504)</f>
        <v>250</v>
      </c>
      <c r="K504" s="58"/>
      <c r="L504" s="142">
        <f>SUM(F504:K504)</f>
        <v>500</v>
      </c>
      <c r="M504" s="58">
        <v>10</v>
      </c>
      <c r="N504" s="136">
        <v>250</v>
      </c>
    </row>
    <row r="505" spans="1:14">
      <c r="A505" s="140">
        <v>246</v>
      </c>
      <c r="B505" s="135" t="s">
        <v>538</v>
      </c>
      <c r="C505" s="136">
        <v>10</v>
      </c>
      <c r="D505" s="58">
        <v>20</v>
      </c>
      <c r="E505" s="58" t="s">
        <v>149</v>
      </c>
      <c r="F505" s="136">
        <v>200</v>
      </c>
      <c r="G505" s="168"/>
      <c r="H505" s="168">
        <f>SUM(G505)</f>
        <v>0</v>
      </c>
      <c r="I505" s="58"/>
      <c r="J505" s="136">
        <f>SUM(F505:I505)</f>
        <v>200</v>
      </c>
      <c r="K505" s="58"/>
      <c r="L505" s="142">
        <f>SUM(F505:K505)</f>
        <v>400</v>
      </c>
      <c r="M505" s="58">
        <v>20</v>
      </c>
      <c r="N505" s="136">
        <v>200</v>
      </c>
    </row>
    <row r="506" spans="1:14">
      <c r="A506" s="140">
        <v>247</v>
      </c>
      <c r="B506" s="135" t="s">
        <v>539</v>
      </c>
      <c r="C506" s="136">
        <v>40</v>
      </c>
      <c r="D506" s="58">
        <v>50</v>
      </c>
      <c r="E506" s="58" t="s">
        <v>340</v>
      </c>
      <c r="F506" s="136">
        <v>2000</v>
      </c>
      <c r="G506" s="168"/>
      <c r="H506" s="168">
        <f>SUM(G506)</f>
        <v>0</v>
      </c>
      <c r="I506" s="58"/>
      <c r="J506" s="136">
        <f>SUM(F506:I506)</f>
        <v>2000</v>
      </c>
      <c r="K506" s="58"/>
      <c r="L506" s="142">
        <f>SUM(F506:K506)</f>
        <v>4000</v>
      </c>
      <c r="M506" s="58">
        <v>50</v>
      </c>
      <c r="N506" s="136">
        <v>2000</v>
      </c>
    </row>
    <row r="507" spans="1:14">
      <c r="A507" s="92" t="s">
        <v>82</v>
      </c>
      <c r="B507" s="93"/>
      <c r="C507" s="158">
        <f>SUM(C493:C506)</f>
        <v>4555</v>
      </c>
      <c r="D507" s="159">
        <f>SUM(D493:D506)</f>
        <v>7335</v>
      </c>
      <c r="E507" s="160"/>
      <c r="F507" s="158">
        <f>SUM(F493:F506)</f>
        <v>133635</v>
      </c>
      <c r="G507" s="169">
        <f>SUM(G493:G506)</f>
        <v>0</v>
      </c>
      <c r="H507" s="169">
        <f>SUM(H493:H506)</f>
        <v>0</v>
      </c>
      <c r="I507" s="170"/>
      <c r="J507" s="158">
        <f>SUM(J493:J506)</f>
        <v>133635</v>
      </c>
      <c r="K507" s="171"/>
      <c r="L507" s="172">
        <f>SUM(L493:L506)</f>
        <v>267270</v>
      </c>
      <c r="M507" s="169">
        <f>SUM(M493:M506)</f>
        <v>7335</v>
      </c>
      <c r="N507" s="158">
        <f>SUM(N493:N506)</f>
        <v>133635</v>
      </c>
    </row>
    <row r="508" spans="1:14" customHeight="1" ht="15.75">
      <c r="A508" s="173" t="s">
        <v>540</v>
      </c>
      <c r="B508" s="174"/>
      <c r="C508" s="175">
        <f>C507+C480+C438+C394+C350+C306+C261+C218+C173+C127+C85+C41</f>
        <v>325873</v>
      </c>
      <c r="D508" s="176">
        <f>D507++D480+D438+D394+D350+D306+D261+D218+D173+D127+D85+D41</f>
        <v>29026</v>
      </c>
      <c r="E508" s="177"/>
      <c r="F508" s="178">
        <f>F507++F480+F438+F394+F350+F306+F261+F218+F173+F127+F85+F41</f>
        <v>12095348</v>
      </c>
      <c r="G508" s="175">
        <f>G507+G480+G438+G394+G350+G306+G261+G218+G173+G127+G85+G41</f>
        <v>114.83333333333</v>
      </c>
      <c r="H508" s="179">
        <f>H507+H480+H438+H394+H350+H306+H261+H218+H173+H127+H85+H41</f>
        <v>299178</v>
      </c>
      <c r="I508" s="180">
        <f>I507+I480+I438+I394+I350+I306+I261+I218+I173+I127+I85+I41</f>
        <v>14220.877580717</v>
      </c>
      <c r="J508" s="178">
        <f>J507+J480+J438+J394+J350+J306+J261+J218+J173+J127+J85+J41</f>
        <v>4543366</v>
      </c>
      <c r="K508" s="180">
        <f>K507+K480+K438+K394+K350+K306+K261+K218+K173+K127+K85+K41</f>
        <v>5788.5318554146</v>
      </c>
      <c r="L508" s="178">
        <f>L507+L480+L438+L394+L350+L306+L261+L218+L173+L127+L85+L41</f>
        <v>2733327</v>
      </c>
      <c r="M508" s="175">
        <f>M507+M480+M438+M394+M350+M306+M261+M218+M173+M127+M85+M41</f>
        <v>9044</v>
      </c>
      <c r="N508" s="178">
        <f>N507+N480+N438+N394+N350+N306+N261+N218+N173+N127+N85+N41+H508+J508+L508</f>
        <v>8356206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491:H491"/>
    <mergeCell ref="I491:J491"/>
    <mergeCell ref="K491:L491"/>
    <mergeCell ref="M491:N491"/>
    <mergeCell ref="A507:B507"/>
    <mergeCell ref="A508:B508"/>
    <mergeCell ref="A489:E489"/>
    <mergeCell ref="G489:H489"/>
    <mergeCell ref="I489:J489"/>
    <mergeCell ref="K489:N489"/>
    <mergeCell ref="A490:A492"/>
    <mergeCell ref="B490:B492"/>
    <mergeCell ref="C490:C492"/>
    <mergeCell ref="D490:E491"/>
    <mergeCell ref="F490:F492"/>
    <mergeCell ref="G490:N490"/>
    <mergeCell ref="A480:B480"/>
    <mergeCell ref="F485:I485"/>
    <mergeCell ref="G486:H486"/>
    <mergeCell ref="A488:E488"/>
    <mergeCell ref="F488:J488"/>
    <mergeCell ref="K488:N488"/>
    <mergeCell ref="A447:A449"/>
    <mergeCell ref="B447:B449"/>
    <mergeCell ref="C447:C449"/>
    <mergeCell ref="D447:E448"/>
    <mergeCell ref="F447:F449"/>
    <mergeCell ref="G447:N447"/>
    <mergeCell ref="G448:H448"/>
    <mergeCell ref="I448:J448"/>
    <mergeCell ref="K448:L448"/>
    <mergeCell ref="M448:N448"/>
    <mergeCell ref="G443:H443"/>
    <mergeCell ref="A445:E445"/>
    <mergeCell ref="F445:J445"/>
    <mergeCell ref="K445:N445"/>
    <mergeCell ref="A446:E446"/>
    <mergeCell ref="G446:H446"/>
    <mergeCell ref="I446:J446"/>
    <mergeCell ref="K446:N446"/>
    <mergeCell ref="G403:H403"/>
    <mergeCell ref="I403:J403"/>
    <mergeCell ref="K403:L403"/>
    <mergeCell ref="M403:N403"/>
    <mergeCell ref="A438:B438"/>
    <mergeCell ref="F442:I442"/>
    <mergeCell ref="A401:E401"/>
    <mergeCell ref="G401:H401"/>
    <mergeCell ref="I401:J401"/>
    <mergeCell ref="K401:N401"/>
    <mergeCell ref="A402:A404"/>
    <mergeCell ref="B402:B404"/>
    <mergeCell ref="C402:C404"/>
    <mergeCell ref="D402:E403"/>
    <mergeCell ref="F402:F404"/>
    <mergeCell ref="G402:N402"/>
    <mergeCell ref="A394:B394"/>
    <mergeCell ref="F397:I397"/>
    <mergeCell ref="G398:H398"/>
    <mergeCell ref="A400:E400"/>
    <mergeCell ref="F400:J400"/>
    <mergeCell ref="K400:N400"/>
    <mergeCell ref="A358:A360"/>
    <mergeCell ref="B358:B360"/>
    <mergeCell ref="C358:C360"/>
    <mergeCell ref="D358:E359"/>
    <mergeCell ref="F358:F360"/>
    <mergeCell ref="G358:N358"/>
    <mergeCell ref="G359:H359"/>
    <mergeCell ref="I359:J359"/>
    <mergeCell ref="K359:L359"/>
    <mergeCell ref="M359:N359"/>
    <mergeCell ref="G354:H354"/>
    <mergeCell ref="A356:E356"/>
    <mergeCell ref="F356:J356"/>
    <mergeCell ref="K356:N356"/>
    <mergeCell ref="A357:E357"/>
    <mergeCell ref="G357:H357"/>
    <mergeCell ref="I357:J357"/>
    <mergeCell ref="K357:N357"/>
    <mergeCell ref="G315:H315"/>
    <mergeCell ref="I315:J315"/>
    <mergeCell ref="K315:L315"/>
    <mergeCell ref="M315:N315"/>
    <mergeCell ref="A350:B350"/>
    <mergeCell ref="F353:I353"/>
    <mergeCell ref="A313:E313"/>
    <mergeCell ref="G313:H313"/>
    <mergeCell ref="I313:J313"/>
    <mergeCell ref="K313:N313"/>
    <mergeCell ref="A314:A316"/>
    <mergeCell ref="B314:B316"/>
    <mergeCell ref="C314:C316"/>
    <mergeCell ref="D314:E315"/>
    <mergeCell ref="F314:F316"/>
    <mergeCell ref="G314:N314"/>
    <mergeCell ref="A306:B306"/>
    <mergeCell ref="F309:I309"/>
    <mergeCell ref="G310:H310"/>
    <mergeCell ref="A312:E312"/>
    <mergeCell ref="F312:J312"/>
    <mergeCell ref="K312:N312"/>
    <mergeCell ref="A270:A272"/>
    <mergeCell ref="B270:B272"/>
    <mergeCell ref="C270:C272"/>
    <mergeCell ref="D270:E271"/>
    <mergeCell ref="F270:F272"/>
    <mergeCell ref="G270:N270"/>
    <mergeCell ref="G271:H271"/>
    <mergeCell ref="I271:J271"/>
    <mergeCell ref="K271:L271"/>
    <mergeCell ref="M271:N271"/>
    <mergeCell ref="G266:H266"/>
    <mergeCell ref="A268:E268"/>
    <mergeCell ref="F268:J268"/>
    <mergeCell ref="K268:N268"/>
    <mergeCell ref="A269:E269"/>
    <mergeCell ref="G269:H269"/>
    <mergeCell ref="I269:J269"/>
    <mergeCell ref="K269:N269"/>
    <mergeCell ref="G227:H227"/>
    <mergeCell ref="I227:J227"/>
    <mergeCell ref="K227:L227"/>
    <mergeCell ref="M227:N227"/>
    <mergeCell ref="A261:B261"/>
    <mergeCell ref="F265:I265"/>
    <mergeCell ref="A225:E225"/>
    <mergeCell ref="G225:H225"/>
    <mergeCell ref="I225:J225"/>
    <mergeCell ref="K225:N225"/>
    <mergeCell ref="A226:A228"/>
    <mergeCell ref="B226:B228"/>
    <mergeCell ref="C226:C228"/>
    <mergeCell ref="D226:E227"/>
    <mergeCell ref="F226:F228"/>
    <mergeCell ref="G226:N226"/>
    <mergeCell ref="A218:B218"/>
    <mergeCell ref="F221:I221"/>
    <mergeCell ref="G222:H222"/>
    <mergeCell ref="A224:E224"/>
    <mergeCell ref="F224:J224"/>
    <mergeCell ref="K224:N224"/>
    <mergeCell ref="A182:A184"/>
    <mergeCell ref="B182:B184"/>
    <mergeCell ref="C182:C184"/>
    <mergeCell ref="D182:E183"/>
    <mergeCell ref="F182:F184"/>
    <mergeCell ref="G182:N182"/>
    <mergeCell ref="G183:H183"/>
    <mergeCell ref="I183:J183"/>
    <mergeCell ref="K183:L183"/>
    <mergeCell ref="M183:N183"/>
    <mergeCell ref="G178:H178"/>
    <mergeCell ref="A180:E180"/>
    <mergeCell ref="F180:J180"/>
    <mergeCell ref="K180:N180"/>
    <mergeCell ref="A181:E181"/>
    <mergeCell ref="G181:H181"/>
    <mergeCell ref="I181:J181"/>
    <mergeCell ref="K181:N181"/>
    <mergeCell ref="G139:H139"/>
    <mergeCell ref="I139:J139"/>
    <mergeCell ref="K139:L139"/>
    <mergeCell ref="M139:N139"/>
    <mergeCell ref="A173:B173"/>
    <mergeCell ref="F177:I177"/>
    <mergeCell ref="A137:E137"/>
    <mergeCell ref="G137:H137"/>
    <mergeCell ref="I137:J137"/>
    <mergeCell ref="K137:N137"/>
    <mergeCell ref="A138:A140"/>
    <mergeCell ref="B138:B140"/>
    <mergeCell ref="C138:C140"/>
    <mergeCell ref="D138:E139"/>
    <mergeCell ref="F138:F140"/>
    <mergeCell ref="G138:N138"/>
    <mergeCell ref="A127:B127"/>
    <mergeCell ref="F133:I133"/>
    <mergeCell ref="G134:H134"/>
    <mergeCell ref="A136:E136"/>
    <mergeCell ref="F136:J136"/>
    <mergeCell ref="K136:N136"/>
    <mergeCell ref="A94:A96"/>
    <mergeCell ref="B94:B96"/>
    <mergeCell ref="C94:C96"/>
    <mergeCell ref="D94:E95"/>
    <mergeCell ref="F94:F96"/>
    <mergeCell ref="G94:N94"/>
    <mergeCell ref="G95:H95"/>
    <mergeCell ref="I95:J95"/>
    <mergeCell ref="K95:L95"/>
    <mergeCell ref="M95:N95"/>
    <mergeCell ref="G90:H90"/>
    <mergeCell ref="A92:E92"/>
    <mergeCell ref="F92:J92"/>
    <mergeCell ref="K92:N92"/>
    <mergeCell ref="A93:E93"/>
    <mergeCell ref="G93:H93"/>
    <mergeCell ref="I93:J93"/>
    <mergeCell ref="K93:N93"/>
    <mergeCell ref="G51:H51"/>
    <mergeCell ref="I51:J51"/>
    <mergeCell ref="K51:L51"/>
    <mergeCell ref="M51:N51"/>
    <mergeCell ref="A85:B85"/>
    <mergeCell ref="F89:I89"/>
    <mergeCell ref="A49:E49"/>
    <mergeCell ref="G49:H49"/>
    <mergeCell ref="I49:J49"/>
    <mergeCell ref="K49:N49"/>
    <mergeCell ref="A50:A52"/>
    <mergeCell ref="B50:B52"/>
    <mergeCell ref="C50:C52"/>
    <mergeCell ref="D50:E51"/>
    <mergeCell ref="F50:F52"/>
    <mergeCell ref="G50:N50"/>
    <mergeCell ref="A41:B41"/>
    <mergeCell ref="F45:I45"/>
    <mergeCell ref="G46:H46"/>
    <mergeCell ref="A48:E48"/>
    <mergeCell ref="F48:J48"/>
    <mergeCell ref="K48:N48"/>
    <mergeCell ref="A8:A10"/>
    <mergeCell ref="B8:B10"/>
    <mergeCell ref="C8:C10"/>
    <mergeCell ref="D8:E9"/>
    <mergeCell ref="F8:F10"/>
    <mergeCell ref="G8:N8"/>
    <mergeCell ref="G9:H9"/>
    <mergeCell ref="I9:J9"/>
    <mergeCell ref="K9:L9"/>
    <mergeCell ref="M9:N9"/>
    <mergeCell ref="F3:I3"/>
    <mergeCell ref="G4:H4"/>
    <mergeCell ref="A6:E6"/>
    <mergeCell ref="F6:J6"/>
    <mergeCell ref="K6:N6"/>
    <mergeCell ref="A7:E7"/>
    <mergeCell ref="G7:H7"/>
    <mergeCell ref="I7:J7"/>
    <mergeCell ref="K7:N7"/>
  </mergeCells>
  <printOptions gridLines="false" gridLinesSet="true"/>
  <pageMargins left="1.23" right="0.14816176470588" top="0.26213235294118" bottom="0.20514705882353" header="0.3" footer="0.3"/>
  <pageSetup paperSize="5" orientation="landscape" scale="8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10" manualBreakCount="10">
    <brk id="42" man="1"/>
    <brk id="131" man="1"/>
    <brk id="176" man="1"/>
    <brk id="220" man="1"/>
    <brk id="264" man="1"/>
    <brk id="306" man="1"/>
    <brk id="352" man="1"/>
    <brk id="396" man="1"/>
    <brk id="441" man="1"/>
    <brk id="4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68"/>
  <sheetViews>
    <sheetView tabSelected="0" workbookViewId="0" view="pageLayout" showGridLines="true" showRowColHeaders="1">
      <selection activeCell="A6" sqref="A6:E6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9" max="9" width="14.4257812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183" t="s">
        <v>541</v>
      </c>
      <c r="B6" s="183"/>
      <c r="C6" s="183"/>
      <c r="D6" s="183"/>
      <c r="E6" s="18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543</v>
      </c>
      <c r="L7" s="43"/>
      <c r="M7" s="43"/>
      <c r="N7" s="43"/>
    </row>
    <row r="8" spans="1:15">
      <c r="A8" s="184" t="s">
        <v>544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18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>
      <c r="A12" s="188">
        <v>1</v>
      </c>
      <c r="B12" s="189" t="s">
        <v>545</v>
      </c>
      <c r="C12" s="190">
        <v>52</v>
      </c>
      <c r="D12" s="191">
        <v>15</v>
      </c>
      <c r="E12" s="191" t="s">
        <v>546</v>
      </c>
      <c r="F12" s="192">
        <f>D12*C12</f>
        <v>780</v>
      </c>
      <c r="G12" s="193">
        <v>5</v>
      </c>
      <c r="H12" s="194">
        <f>G12*C12</f>
        <v>260</v>
      </c>
      <c r="I12" s="195">
        <v>5</v>
      </c>
      <c r="J12" s="196">
        <f>I12*C12</f>
        <v>260</v>
      </c>
      <c r="K12" s="195">
        <v>5</v>
      </c>
      <c r="L12" s="197">
        <f>K12*C12</f>
        <v>260</v>
      </c>
      <c r="M12" s="198"/>
      <c r="N12" s="196">
        <f>SUM(C12:M12)</f>
        <v>1642</v>
      </c>
    </row>
    <row r="13" spans="1:15">
      <c r="A13" s="199">
        <v>2</v>
      </c>
      <c r="B13" s="189" t="s">
        <v>547</v>
      </c>
      <c r="C13" s="190">
        <v>93</v>
      </c>
      <c r="D13" s="191">
        <v>15</v>
      </c>
      <c r="E13" s="191" t="s">
        <v>546</v>
      </c>
      <c r="F13" s="192">
        <f>D13*C13</f>
        <v>1395</v>
      </c>
      <c r="G13" s="193">
        <v>5</v>
      </c>
      <c r="H13" s="194">
        <f>G13*C13</f>
        <v>465</v>
      </c>
      <c r="I13" s="195">
        <v>5</v>
      </c>
      <c r="J13" s="196">
        <f>I13*C13</f>
        <v>465</v>
      </c>
      <c r="K13" s="195">
        <v>5</v>
      </c>
      <c r="L13" s="197">
        <f>K13*C13</f>
        <v>465</v>
      </c>
      <c r="M13" s="200"/>
      <c r="N13" s="201">
        <f>SUM(C13:M13)</f>
        <v>2913</v>
      </c>
    </row>
    <row r="14" spans="1:15">
      <c r="A14" s="199">
        <v>3</v>
      </c>
      <c r="B14" s="189" t="s">
        <v>548</v>
      </c>
      <c r="C14" s="190">
        <v>6</v>
      </c>
      <c r="D14" s="191">
        <v>120</v>
      </c>
      <c r="E14" s="191" t="s">
        <v>46</v>
      </c>
      <c r="F14" s="192">
        <f>D14*C14</f>
        <v>720</v>
      </c>
      <c r="G14" s="193">
        <v>40</v>
      </c>
      <c r="H14" s="194">
        <f>G14*C14</f>
        <v>240</v>
      </c>
      <c r="I14" s="195">
        <v>40</v>
      </c>
      <c r="J14" s="196">
        <f>I14*C14</f>
        <v>240</v>
      </c>
      <c r="K14" s="195">
        <v>40</v>
      </c>
      <c r="L14" s="197">
        <f>K14*C14</f>
        <v>240</v>
      </c>
      <c r="M14" s="202"/>
      <c r="N14" s="203">
        <f>SUM(C14:M14)</f>
        <v>1686</v>
      </c>
    </row>
    <row r="15" spans="1:15">
      <c r="A15" s="199">
        <v>4</v>
      </c>
      <c r="B15" s="204" t="s">
        <v>549</v>
      </c>
      <c r="C15" s="190">
        <v>205</v>
      </c>
      <c r="D15" s="191">
        <v>90</v>
      </c>
      <c r="E15" s="191" t="s">
        <v>550</v>
      </c>
      <c r="F15" s="192">
        <f>D15*C15</f>
        <v>18450</v>
      </c>
      <c r="G15" s="193">
        <v>30</v>
      </c>
      <c r="H15" s="194">
        <f>G15*C15</f>
        <v>6150</v>
      </c>
      <c r="I15" s="195">
        <v>30</v>
      </c>
      <c r="J15" s="196">
        <f>I15*C15</f>
        <v>6150</v>
      </c>
      <c r="K15" s="195">
        <v>30</v>
      </c>
      <c r="L15" s="197">
        <f>K15*C15</f>
        <v>6150</v>
      </c>
      <c r="M15" s="200"/>
      <c r="N15" s="205">
        <f>SUM(C15:M15)</f>
        <v>37285</v>
      </c>
    </row>
    <row r="16" spans="1:15" customHeight="1" ht="17.25">
      <c r="A16" s="199">
        <v>5</v>
      </c>
      <c r="B16" s="189" t="s">
        <v>551</v>
      </c>
      <c r="C16" s="190">
        <v>235</v>
      </c>
      <c r="D16" s="191">
        <v>90</v>
      </c>
      <c r="E16" s="191" t="s">
        <v>550</v>
      </c>
      <c r="F16" s="192">
        <f>D16*C16</f>
        <v>21150</v>
      </c>
      <c r="G16" s="193">
        <v>30</v>
      </c>
      <c r="H16" s="194">
        <f>G16*C16</f>
        <v>7050</v>
      </c>
      <c r="I16" s="195">
        <v>30</v>
      </c>
      <c r="J16" s="196">
        <f>I16*C16</f>
        <v>7050</v>
      </c>
      <c r="K16" s="195">
        <v>30</v>
      </c>
      <c r="L16" s="197">
        <f>K16*C16</f>
        <v>7050</v>
      </c>
      <c r="M16" s="200"/>
      <c r="N16" s="201">
        <f>SUM(C16:M16)</f>
        <v>42715</v>
      </c>
    </row>
    <row r="17" spans="1:15">
      <c r="A17" s="199">
        <v>6</v>
      </c>
      <c r="B17" s="189" t="s">
        <v>552</v>
      </c>
      <c r="C17" s="190">
        <v>220</v>
      </c>
      <c r="D17" s="191">
        <v>12</v>
      </c>
      <c r="E17" s="191" t="s">
        <v>550</v>
      </c>
      <c r="F17" s="192">
        <f>D17*C17</f>
        <v>2640</v>
      </c>
      <c r="G17" s="193">
        <v>4</v>
      </c>
      <c r="H17" s="194">
        <f>G17*C17</f>
        <v>880</v>
      </c>
      <c r="I17" s="195">
        <v>4</v>
      </c>
      <c r="J17" s="196">
        <f>I17*C17</f>
        <v>880</v>
      </c>
      <c r="K17" s="195">
        <v>4</v>
      </c>
      <c r="L17" s="197">
        <f>K17*C17</f>
        <v>880</v>
      </c>
      <c r="M17" s="200"/>
      <c r="N17" s="201">
        <f>SUM(C17:M17)</f>
        <v>5524</v>
      </c>
    </row>
    <row r="18" spans="1:15">
      <c r="A18" s="199">
        <v>7</v>
      </c>
      <c r="B18" s="189" t="s">
        <v>553</v>
      </c>
      <c r="C18" s="190">
        <v>50</v>
      </c>
      <c r="D18" s="191">
        <v>20</v>
      </c>
      <c r="E18" s="191" t="s">
        <v>46</v>
      </c>
      <c r="F18" s="192">
        <f>D18*C18</f>
        <v>1000</v>
      </c>
      <c r="G18" s="193">
        <v>10</v>
      </c>
      <c r="H18" s="194">
        <f>G18*C18</f>
        <v>500</v>
      </c>
      <c r="I18" s="195">
        <v>5</v>
      </c>
      <c r="J18" s="196">
        <f>I18*C18</f>
        <v>250</v>
      </c>
      <c r="K18" s="195">
        <v>5</v>
      </c>
      <c r="L18" s="197">
        <f>K18*C18</f>
        <v>250</v>
      </c>
      <c r="M18" s="200"/>
      <c r="N18" s="201">
        <f>SUM(C18:M18)</f>
        <v>2090</v>
      </c>
    </row>
    <row r="19" spans="1:15">
      <c r="A19" s="199">
        <v>8</v>
      </c>
      <c r="B19" s="189" t="s">
        <v>44</v>
      </c>
      <c r="C19" s="190">
        <v>100</v>
      </c>
      <c r="D19" s="191">
        <v>15</v>
      </c>
      <c r="E19" s="191" t="s">
        <v>46</v>
      </c>
      <c r="F19" s="192">
        <f>D19*C19</f>
        <v>1500</v>
      </c>
      <c r="G19" s="193">
        <v>5</v>
      </c>
      <c r="H19" s="194">
        <f>G19*C19</f>
        <v>500</v>
      </c>
      <c r="I19" s="195">
        <v>5</v>
      </c>
      <c r="J19" s="196">
        <f>I19*C19</f>
        <v>500</v>
      </c>
      <c r="K19" s="195">
        <v>5</v>
      </c>
      <c r="L19" s="197">
        <f>K19*C19</f>
        <v>500</v>
      </c>
      <c r="M19" s="200"/>
      <c r="N19" s="201">
        <f>SUM(C19:M19)</f>
        <v>3130</v>
      </c>
    </row>
    <row r="20" spans="1:15">
      <c r="A20" s="199">
        <v>9</v>
      </c>
      <c r="B20" s="189" t="s">
        <v>554</v>
      </c>
      <c r="C20" s="190">
        <v>29</v>
      </c>
      <c r="D20" s="191">
        <v>15</v>
      </c>
      <c r="E20" s="191" t="s">
        <v>85</v>
      </c>
      <c r="F20" s="192">
        <f>D20*C20</f>
        <v>435</v>
      </c>
      <c r="G20" s="193">
        <v>5</v>
      </c>
      <c r="H20" s="194">
        <f>G20*C20</f>
        <v>145</v>
      </c>
      <c r="I20" s="195">
        <v>5</v>
      </c>
      <c r="J20" s="196">
        <f>I20*C20</f>
        <v>145</v>
      </c>
      <c r="K20" s="195">
        <v>5</v>
      </c>
      <c r="L20" s="197">
        <f>K20*C20</f>
        <v>145</v>
      </c>
      <c r="M20" s="200"/>
      <c r="N20" s="205">
        <f>SUM(C20:M20)</f>
        <v>929</v>
      </c>
    </row>
    <row r="21" spans="1:15">
      <c r="A21" s="199">
        <v>10</v>
      </c>
      <c r="B21" s="189" t="s">
        <v>555</v>
      </c>
      <c r="C21" s="190">
        <v>130.8</v>
      </c>
      <c r="D21" s="191">
        <v>15</v>
      </c>
      <c r="E21" s="191" t="s">
        <v>556</v>
      </c>
      <c r="F21" s="192">
        <f>D21*C21</f>
        <v>1962</v>
      </c>
      <c r="G21" s="193">
        <v>5</v>
      </c>
      <c r="H21" s="194">
        <f>G21*C21</f>
        <v>654</v>
      </c>
      <c r="I21" s="195">
        <v>5</v>
      </c>
      <c r="J21" s="196">
        <f>I21*C21</f>
        <v>654</v>
      </c>
      <c r="K21" s="195">
        <v>5</v>
      </c>
      <c r="L21" s="197">
        <f>K21*C21</f>
        <v>654</v>
      </c>
      <c r="M21" s="200"/>
      <c r="N21" s="205">
        <f>SUM(C21:M21)</f>
        <v>4084.8</v>
      </c>
    </row>
    <row r="22" spans="1:15">
      <c r="A22" s="199">
        <v>11</v>
      </c>
      <c r="B22" s="189" t="s">
        <v>557</v>
      </c>
      <c r="C22" s="190">
        <v>70</v>
      </c>
      <c r="D22" s="191">
        <v>15</v>
      </c>
      <c r="E22" s="191" t="s">
        <v>46</v>
      </c>
      <c r="F22" s="192">
        <f>D22*C22</f>
        <v>1050</v>
      </c>
      <c r="G22" s="193">
        <v>5</v>
      </c>
      <c r="H22" s="194">
        <f>G22*C22</f>
        <v>350</v>
      </c>
      <c r="I22" s="195">
        <v>5</v>
      </c>
      <c r="J22" s="196">
        <f>I22*C22</f>
        <v>350</v>
      </c>
      <c r="K22" s="195">
        <v>5</v>
      </c>
      <c r="L22" s="197">
        <f>K22*C22</f>
        <v>350</v>
      </c>
      <c r="M22" s="200"/>
      <c r="N22" s="205">
        <f>SUM(C22:M22)</f>
        <v>2200</v>
      </c>
    </row>
    <row r="23" spans="1:15">
      <c r="A23" s="199">
        <v>12</v>
      </c>
      <c r="B23" s="204" t="s">
        <v>558</v>
      </c>
      <c r="C23" s="190">
        <v>17</v>
      </c>
      <c r="D23" s="191">
        <v>100</v>
      </c>
      <c r="E23" s="191" t="s">
        <v>46</v>
      </c>
      <c r="F23" s="192">
        <f>D23*C23</f>
        <v>1700</v>
      </c>
      <c r="G23" s="193">
        <v>50</v>
      </c>
      <c r="H23" s="194">
        <f>G23*C23</f>
        <v>850</v>
      </c>
      <c r="I23" s="193">
        <v>0</v>
      </c>
      <c r="J23" s="196">
        <f>I23*C23</f>
        <v>0</v>
      </c>
      <c r="K23" s="193">
        <v>50</v>
      </c>
      <c r="L23" s="197">
        <f>K23*C23</f>
        <v>850</v>
      </c>
      <c r="M23" s="200"/>
      <c r="N23" s="205">
        <f>SUM(C23:M23)</f>
        <v>3617</v>
      </c>
    </row>
    <row r="24" spans="1:15">
      <c r="A24" s="199">
        <v>13</v>
      </c>
      <c r="B24" s="189" t="s">
        <v>559</v>
      </c>
      <c r="C24" s="190">
        <v>5.5</v>
      </c>
      <c r="D24" s="191">
        <v>100</v>
      </c>
      <c r="E24" s="191" t="s">
        <v>46</v>
      </c>
      <c r="F24" s="192">
        <f>D24*C24</f>
        <v>550</v>
      </c>
      <c r="G24" s="193">
        <v>50</v>
      </c>
      <c r="H24" s="194">
        <f>G24*C24</f>
        <v>275</v>
      </c>
      <c r="I24" s="193">
        <v>0</v>
      </c>
      <c r="J24" s="196">
        <f>I24*C24</f>
        <v>0</v>
      </c>
      <c r="K24" s="193">
        <v>50</v>
      </c>
      <c r="L24" s="197">
        <f>K24*C24</f>
        <v>275</v>
      </c>
      <c r="M24" s="200"/>
      <c r="N24" s="205">
        <f>SUM(C24:M24)</f>
        <v>1305.5</v>
      </c>
    </row>
    <row r="25" spans="1:15">
      <c r="A25" s="199">
        <v>14</v>
      </c>
      <c r="B25" s="189" t="s">
        <v>560</v>
      </c>
      <c r="C25" s="190">
        <v>4</v>
      </c>
      <c r="D25" s="191">
        <v>75</v>
      </c>
      <c r="E25" s="191" t="s">
        <v>46</v>
      </c>
      <c r="F25" s="192">
        <f>D25*C25</f>
        <v>300</v>
      </c>
      <c r="G25" s="193">
        <v>25</v>
      </c>
      <c r="H25" s="194">
        <f>G25*C25</f>
        <v>100</v>
      </c>
      <c r="I25" s="193">
        <v>25</v>
      </c>
      <c r="J25" s="196">
        <f>I25*C25</f>
        <v>100</v>
      </c>
      <c r="K25" s="193">
        <v>25</v>
      </c>
      <c r="L25" s="197">
        <f>K25*C25</f>
        <v>100</v>
      </c>
      <c r="M25" s="200"/>
      <c r="N25" s="205">
        <f>SUM(C25:M25)</f>
        <v>754</v>
      </c>
    </row>
    <row r="26" spans="1:15">
      <c r="A26" s="199">
        <v>15</v>
      </c>
      <c r="B26" s="189" t="s">
        <v>561</v>
      </c>
      <c r="C26" s="190">
        <v>325</v>
      </c>
      <c r="D26" s="206">
        <v>2</v>
      </c>
      <c r="E26" s="191" t="s">
        <v>73</v>
      </c>
      <c r="F26" s="192">
        <f>D26*C26</f>
        <v>650</v>
      </c>
      <c r="G26" s="193">
        <v>0</v>
      </c>
      <c r="H26" s="194">
        <f>G26*C26</f>
        <v>0</v>
      </c>
      <c r="I26" s="193">
        <v>2</v>
      </c>
      <c r="J26" s="196">
        <f>I26*C26</f>
        <v>650</v>
      </c>
      <c r="K26" s="193">
        <v>0</v>
      </c>
      <c r="L26" s="197">
        <f>K26*C26</f>
        <v>0</v>
      </c>
      <c r="M26" s="200"/>
      <c r="N26" s="201">
        <f>SUM(C26:M26)</f>
        <v>1629</v>
      </c>
    </row>
    <row r="27" spans="1:15">
      <c r="A27" s="199">
        <v>16</v>
      </c>
      <c r="B27" s="189" t="s">
        <v>562</v>
      </c>
      <c r="C27" s="190">
        <v>325</v>
      </c>
      <c r="D27" s="206">
        <v>2</v>
      </c>
      <c r="E27" s="191" t="s">
        <v>73</v>
      </c>
      <c r="F27" s="192">
        <f>D27*C27</f>
        <v>650</v>
      </c>
      <c r="G27" s="193">
        <v>0</v>
      </c>
      <c r="H27" s="194">
        <f>G27*C27</f>
        <v>0</v>
      </c>
      <c r="I27" s="193">
        <v>2</v>
      </c>
      <c r="J27" s="196">
        <f>I27*C27</f>
        <v>650</v>
      </c>
      <c r="K27" s="193">
        <v>0</v>
      </c>
      <c r="L27" s="197">
        <f>K27*C27</f>
        <v>0</v>
      </c>
      <c r="M27" s="200"/>
      <c r="N27" s="205">
        <f>SUM(C27:M27)</f>
        <v>1629</v>
      </c>
    </row>
    <row r="28" spans="1:15">
      <c r="A28" s="199">
        <v>17</v>
      </c>
      <c r="B28" s="189" t="s">
        <v>563</v>
      </c>
      <c r="C28" s="190">
        <v>325</v>
      </c>
      <c r="D28" s="206">
        <v>2</v>
      </c>
      <c r="E28" s="191" t="s">
        <v>73</v>
      </c>
      <c r="F28" s="192">
        <f>D28*C28</f>
        <v>650</v>
      </c>
      <c r="G28" s="193">
        <v>0</v>
      </c>
      <c r="H28" s="194">
        <f>G28*C28</f>
        <v>0</v>
      </c>
      <c r="I28" s="193">
        <v>2</v>
      </c>
      <c r="J28" s="196">
        <f>I28*C28</f>
        <v>650</v>
      </c>
      <c r="K28" s="193">
        <v>0</v>
      </c>
      <c r="L28" s="197">
        <f>K28*C28</f>
        <v>0</v>
      </c>
      <c r="M28" s="200"/>
      <c r="N28" s="205">
        <f>SUM(C28:M28)</f>
        <v>1629</v>
      </c>
    </row>
    <row r="29" spans="1:15">
      <c r="A29" s="199">
        <v>18</v>
      </c>
      <c r="B29" s="189" t="s">
        <v>564</v>
      </c>
      <c r="C29" s="190">
        <v>325</v>
      </c>
      <c r="D29" s="206">
        <v>2</v>
      </c>
      <c r="E29" s="191" t="s">
        <v>73</v>
      </c>
      <c r="F29" s="192">
        <f>D29*C29</f>
        <v>650</v>
      </c>
      <c r="G29" s="193">
        <v>0</v>
      </c>
      <c r="H29" s="194">
        <f>G29*C29</f>
        <v>0</v>
      </c>
      <c r="I29" s="193">
        <v>2</v>
      </c>
      <c r="J29" s="196">
        <f>I29*C29</f>
        <v>650</v>
      </c>
      <c r="K29" s="193">
        <v>0</v>
      </c>
      <c r="L29" s="197">
        <f>K29*C29</f>
        <v>0</v>
      </c>
      <c r="M29" s="200"/>
      <c r="N29" s="205">
        <f>SUM(C29:M29)</f>
        <v>1629</v>
      </c>
    </row>
    <row r="30" spans="1:15">
      <c r="A30" s="199">
        <v>19</v>
      </c>
      <c r="B30" s="189" t="s">
        <v>565</v>
      </c>
      <c r="C30" s="190">
        <v>650</v>
      </c>
      <c r="D30" s="191">
        <v>6</v>
      </c>
      <c r="E30" s="191" t="s">
        <v>73</v>
      </c>
      <c r="F30" s="192">
        <f>D30*C30</f>
        <v>3900</v>
      </c>
      <c r="G30" s="193">
        <v>2</v>
      </c>
      <c r="H30" s="194">
        <f>G30*C30</f>
        <v>1300</v>
      </c>
      <c r="I30" s="193">
        <v>2</v>
      </c>
      <c r="J30" s="196">
        <f>I30*C30</f>
        <v>1300</v>
      </c>
      <c r="K30" s="193">
        <v>2</v>
      </c>
      <c r="L30" s="197">
        <f>K30*C30</f>
        <v>1300</v>
      </c>
      <c r="M30" s="200"/>
      <c r="N30" s="201">
        <f>SUM(C30:M30)</f>
        <v>8462</v>
      </c>
    </row>
    <row r="31" spans="1:15">
      <c r="A31" s="199">
        <v>20</v>
      </c>
      <c r="B31" s="189" t="s">
        <v>566</v>
      </c>
      <c r="C31" s="190">
        <v>650</v>
      </c>
      <c r="D31" s="191">
        <v>6</v>
      </c>
      <c r="E31" s="191" t="s">
        <v>73</v>
      </c>
      <c r="F31" s="192">
        <f>D31*C31</f>
        <v>3900</v>
      </c>
      <c r="G31" s="193">
        <v>2</v>
      </c>
      <c r="H31" s="194">
        <f>G31*C31</f>
        <v>1300</v>
      </c>
      <c r="I31" s="193">
        <v>2</v>
      </c>
      <c r="J31" s="196">
        <f>I31*C31</f>
        <v>1300</v>
      </c>
      <c r="K31" s="193">
        <v>2</v>
      </c>
      <c r="L31" s="197">
        <f>K31*C31</f>
        <v>1300</v>
      </c>
      <c r="M31" s="200"/>
      <c r="N31" s="201">
        <f>SUM(C31:M31)</f>
        <v>8462</v>
      </c>
    </row>
    <row r="32" spans="1:15">
      <c r="A32" s="199">
        <v>21</v>
      </c>
      <c r="B32" s="189" t="s">
        <v>567</v>
      </c>
      <c r="C32" s="190">
        <v>650</v>
      </c>
      <c r="D32" s="191">
        <v>6</v>
      </c>
      <c r="E32" s="191" t="s">
        <v>73</v>
      </c>
      <c r="F32" s="192">
        <f>D32*C32</f>
        <v>3900</v>
      </c>
      <c r="G32" s="193">
        <v>2</v>
      </c>
      <c r="H32" s="194">
        <f>G32*C32</f>
        <v>1300</v>
      </c>
      <c r="I32" s="193">
        <v>2</v>
      </c>
      <c r="J32" s="196">
        <f>I32*C32</f>
        <v>1300</v>
      </c>
      <c r="K32" s="193">
        <v>2</v>
      </c>
      <c r="L32" s="197">
        <f>K32*C32</f>
        <v>1300</v>
      </c>
      <c r="M32" s="200"/>
      <c r="N32" s="205">
        <f>SUM(C32:M32)</f>
        <v>8462</v>
      </c>
    </row>
    <row r="33" spans="1:15">
      <c r="A33" s="199">
        <v>22</v>
      </c>
      <c r="B33" s="189" t="s">
        <v>568</v>
      </c>
      <c r="C33" s="190">
        <v>650</v>
      </c>
      <c r="D33" s="191">
        <v>6</v>
      </c>
      <c r="E33" s="191" t="s">
        <v>73</v>
      </c>
      <c r="F33" s="192">
        <f>D33*C33</f>
        <v>3900</v>
      </c>
      <c r="G33" s="193">
        <v>2</v>
      </c>
      <c r="H33" s="194">
        <f>G33*C33</f>
        <v>1300</v>
      </c>
      <c r="I33" s="193">
        <v>2</v>
      </c>
      <c r="J33" s="196">
        <f>I33*C33</f>
        <v>1300</v>
      </c>
      <c r="K33" s="193">
        <v>2</v>
      </c>
      <c r="L33" s="197">
        <f>K33*C33</f>
        <v>1300</v>
      </c>
      <c r="M33" s="200"/>
      <c r="N33" s="205">
        <f>SUM(C33:M33)</f>
        <v>8462</v>
      </c>
    </row>
    <row r="34" spans="1:15">
      <c r="A34" s="199">
        <v>23</v>
      </c>
      <c r="B34" s="189" t="s">
        <v>569</v>
      </c>
      <c r="C34" s="190">
        <v>650</v>
      </c>
      <c r="D34" s="191">
        <v>6</v>
      </c>
      <c r="E34" s="191" t="s">
        <v>73</v>
      </c>
      <c r="F34" s="192">
        <f>D34*C34</f>
        <v>3900</v>
      </c>
      <c r="G34" s="193">
        <v>2</v>
      </c>
      <c r="H34" s="194">
        <f>G34*C34</f>
        <v>1300</v>
      </c>
      <c r="I34" s="193">
        <v>2</v>
      </c>
      <c r="J34" s="196">
        <f>I34*C34</f>
        <v>1300</v>
      </c>
      <c r="K34" s="193">
        <v>2</v>
      </c>
      <c r="L34" s="197">
        <f>K34*C34</f>
        <v>1300</v>
      </c>
      <c r="M34" s="207"/>
      <c r="N34" s="208">
        <f>SUM(C34:M34)</f>
        <v>8462</v>
      </c>
    </row>
    <row r="35" spans="1:15">
      <c r="A35" s="199">
        <v>24</v>
      </c>
      <c r="B35" s="189" t="s">
        <v>570</v>
      </c>
      <c r="C35" s="190">
        <v>650</v>
      </c>
      <c r="D35" s="191">
        <v>6</v>
      </c>
      <c r="E35" s="191" t="s">
        <v>73</v>
      </c>
      <c r="F35" s="192">
        <f>D35*C35</f>
        <v>3900</v>
      </c>
      <c r="G35" s="193">
        <v>2</v>
      </c>
      <c r="H35" s="194">
        <f>G35*C35</f>
        <v>1300</v>
      </c>
      <c r="I35" s="193">
        <v>2</v>
      </c>
      <c r="J35" s="196">
        <f>I35*C35</f>
        <v>1300</v>
      </c>
      <c r="K35" s="193">
        <v>2</v>
      </c>
      <c r="L35" s="197">
        <f>K35*C35</f>
        <v>1300</v>
      </c>
      <c r="M35" s="200"/>
      <c r="N35" s="205">
        <f>SUM(C35:M35)</f>
        <v>8462</v>
      </c>
    </row>
    <row r="36" spans="1:15">
      <c r="A36" s="199">
        <v>25</v>
      </c>
      <c r="B36" s="189" t="s">
        <v>571</v>
      </c>
      <c r="C36" s="190">
        <v>360</v>
      </c>
      <c r="D36" s="191">
        <v>8</v>
      </c>
      <c r="E36" s="191" t="s">
        <v>73</v>
      </c>
      <c r="F36" s="192">
        <f>D36*C36</f>
        <v>2880</v>
      </c>
      <c r="G36" s="193">
        <v>2</v>
      </c>
      <c r="H36" s="194">
        <f>G36*C36</f>
        <v>720</v>
      </c>
      <c r="I36" s="193">
        <v>3</v>
      </c>
      <c r="J36" s="196">
        <f>I36*C36</f>
        <v>1080</v>
      </c>
      <c r="K36" s="193">
        <v>3</v>
      </c>
      <c r="L36" s="197">
        <f>K36*C36</f>
        <v>1080</v>
      </c>
      <c r="M36" s="200"/>
      <c r="N36" s="205">
        <f>SUM(C36:M36)</f>
        <v>6136</v>
      </c>
    </row>
    <row r="37" spans="1:15">
      <c r="A37" s="199">
        <v>26</v>
      </c>
      <c r="B37" s="189" t="s">
        <v>572</v>
      </c>
      <c r="C37" s="190">
        <v>360</v>
      </c>
      <c r="D37" s="191">
        <v>8</v>
      </c>
      <c r="E37" s="191" t="s">
        <v>73</v>
      </c>
      <c r="F37" s="192">
        <f>D37*C37</f>
        <v>2880</v>
      </c>
      <c r="G37" s="193">
        <v>2</v>
      </c>
      <c r="H37" s="194">
        <f>G37*C37</f>
        <v>720</v>
      </c>
      <c r="I37" s="193">
        <v>3</v>
      </c>
      <c r="J37" s="196">
        <f>I37*C37</f>
        <v>1080</v>
      </c>
      <c r="K37" s="193">
        <v>3</v>
      </c>
      <c r="L37" s="197">
        <f>K37*C37</f>
        <v>1080</v>
      </c>
      <c r="M37" s="200"/>
      <c r="N37" s="205">
        <f>SUM(C37:M37)</f>
        <v>6136</v>
      </c>
    </row>
    <row r="38" spans="1:15">
      <c r="A38" s="199">
        <v>27</v>
      </c>
      <c r="B38" s="189" t="s">
        <v>573</v>
      </c>
      <c r="C38" s="190">
        <v>360</v>
      </c>
      <c r="D38" s="191">
        <v>8</v>
      </c>
      <c r="E38" s="191" t="s">
        <v>73</v>
      </c>
      <c r="F38" s="192">
        <f>D38*C38</f>
        <v>2880</v>
      </c>
      <c r="G38" s="193">
        <v>2</v>
      </c>
      <c r="H38" s="194">
        <f>G38*C38</f>
        <v>720</v>
      </c>
      <c r="I38" s="193">
        <v>3</v>
      </c>
      <c r="J38" s="196">
        <f>I38*C38</f>
        <v>1080</v>
      </c>
      <c r="K38" s="193">
        <v>3</v>
      </c>
      <c r="L38" s="197">
        <f>K38*C38</f>
        <v>1080</v>
      </c>
      <c r="M38" s="200"/>
      <c r="N38" s="205">
        <f>SUM(C38:M38)</f>
        <v>6136</v>
      </c>
      <c r="O38" s="209"/>
    </row>
    <row r="39" spans="1:15">
      <c r="A39" s="199">
        <v>28</v>
      </c>
      <c r="B39" s="189" t="s">
        <v>574</v>
      </c>
      <c r="C39" s="190">
        <v>360</v>
      </c>
      <c r="D39" s="191">
        <v>8</v>
      </c>
      <c r="E39" s="191" t="s">
        <v>73</v>
      </c>
      <c r="F39" s="192">
        <f>D39*C39</f>
        <v>2880</v>
      </c>
      <c r="G39" s="193">
        <v>2</v>
      </c>
      <c r="H39" s="194">
        <f>G39*C39</f>
        <v>720</v>
      </c>
      <c r="I39" s="193">
        <v>3</v>
      </c>
      <c r="J39" s="196">
        <f>I39*C39</f>
        <v>1080</v>
      </c>
      <c r="K39" s="193">
        <v>3</v>
      </c>
      <c r="L39" s="197">
        <f>K39*C39</f>
        <v>1080</v>
      </c>
      <c r="M39" s="200"/>
      <c r="N39" s="205">
        <f>SUM(C39:M39)</f>
        <v>6136</v>
      </c>
      <c r="O39" s="210"/>
    </row>
    <row r="40" spans="1:15">
      <c r="A40" s="21" t="s">
        <v>82</v>
      </c>
      <c r="B40" s="211"/>
      <c r="C40" s="212">
        <f>SUM(C12:C39)</f>
        <v>7857.3</v>
      </c>
      <c r="D40" s="213">
        <f>SUM(D12:D39)</f>
        <v>773</v>
      </c>
      <c r="E40" s="214"/>
      <c r="F40" s="212">
        <f>SUM(F12:F39)</f>
        <v>91152</v>
      </c>
      <c r="G40" s="215">
        <f>SUM(G12:G39)</f>
        <v>289</v>
      </c>
      <c r="H40" s="212">
        <f>SUM(H12:H39)</f>
        <v>29099</v>
      </c>
      <c r="I40" s="216">
        <f>SUM(I12:I39)</f>
        <v>196</v>
      </c>
      <c r="J40" s="217">
        <f>SUM(J12:J39)</f>
        <v>31764</v>
      </c>
      <c r="K40" s="216">
        <f>SUM(K12:K39)</f>
        <v>288</v>
      </c>
      <c r="L40" s="212">
        <f>SUM(L12:L39)</f>
        <v>30289</v>
      </c>
      <c r="M40" s="212"/>
      <c r="N40" s="218">
        <f>SUM(C40:M40)</f>
        <v>191707.3</v>
      </c>
    </row>
    <row r="41" spans="1:15">
      <c r="A41" s="181" t="s">
        <v>0</v>
      </c>
      <c r="B41" s="181"/>
      <c r="C41" s="181"/>
    </row>
    <row r="42" spans="1:15">
      <c r="A42" s="182"/>
      <c r="B42" s="181"/>
      <c r="C42" s="181"/>
    </row>
    <row r="43" spans="1:15" customHeight="1" ht="15.75">
      <c r="F43" s="32" t="s">
        <v>1</v>
      </c>
      <c r="G43" s="32"/>
      <c r="H43" s="32"/>
      <c r="I43" s="32"/>
    </row>
    <row r="44" spans="1:15">
      <c r="G44" s="35" t="s">
        <v>2</v>
      </c>
      <c r="H44" s="35"/>
    </row>
    <row r="46" spans="1:15">
      <c r="A46" s="219" t="s">
        <v>541</v>
      </c>
      <c r="B46" s="219"/>
      <c r="C46" s="219"/>
      <c r="D46" s="219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>
      <c r="A47" s="41" t="s">
        <v>542</v>
      </c>
      <c r="B47" s="41"/>
      <c r="C47" s="41"/>
      <c r="D47" s="41"/>
      <c r="E47" s="41"/>
      <c r="F47" s="42" t="s">
        <v>5</v>
      </c>
      <c r="G47" s="42"/>
      <c r="H47" s="42"/>
      <c r="I47" s="42"/>
      <c r="J47" s="42"/>
      <c r="K47" s="43" t="s">
        <v>575</v>
      </c>
      <c r="L47" s="43"/>
      <c r="M47" s="43"/>
      <c r="N47" s="43"/>
    </row>
    <row r="48" spans="1:15">
      <c r="A48" s="184" t="s">
        <v>544</v>
      </c>
      <c r="B48" s="184"/>
      <c r="C48" s="184"/>
      <c r="D48" s="184"/>
      <c r="E48" s="184"/>
      <c r="F48" s="45" t="s">
        <v>8</v>
      </c>
      <c r="G48" s="42" t="s">
        <v>9</v>
      </c>
      <c r="H48" s="42"/>
      <c r="I48" s="42" t="s">
        <v>10</v>
      </c>
      <c r="J48" s="42"/>
      <c r="K48" s="46" t="s">
        <v>11</v>
      </c>
      <c r="L48" s="46"/>
      <c r="M48" s="46"/>
      <c r="N48" s="46"/>
    </row>
    <row r="49" spans="1:15">
      <c r="A49" s="47" t="s">
        <v>12</v>
      </c>
      <c r="B49" s="47" t="s">
        <v>13</v>
      </c>
      <c r="C49" s="47" t="s">
        <v>14</v>
      </c>
      <c r="D49" s="48" t="s">
        <v>15</v>
      </c>
      <c r="E49" s="49"/>
      <c r="F49" s="47" t="s">
        <v>16</v>
      </c>
      <c r="G49" s="42" t="s">
        <v>17</v>
      </c>
      <c r="H49" s="42"/>
      <c r="I49" s="42"/>
      <c r="J49" s="42"/>
      <c r="K49" s="42"/>
      <c r="L49" s="42"/>
      <c r="M49" s="42"/>
      <c r="N49" s="42"/>
    </row>
    <row r="50" spans="1:15">
      <c r="A50" s="47"/>
      <c r="B50" s="47"/>
      <c r="C50" s="47"/>
      <c r="D50" s="50"/>
      <c r="E50" s="51"/>
      <c r="F50" s="47"/>
      <c r="G50" s="52" t="s">
        <v>18</v>
      </c>
      <c r="H50" s="52"/>
      <c r="I50" s="185" t="s">
        <v>19</v>
      </c>
      <c r="J50" s="185"/>
      <c r="K50" s="54" t="s">
        <v>20</v>
      </c>
      <c r="L50" s="54"/>
      <c r="M50" s="186" t="s">
        <v>21</v>
      </c>
      <c r="N50" s="186"/>
    </row>
    <row r="51" spans="1:15">
      <c r="A51" s="47"/>
      <c r="B51" s="187"/>
      <c r="C51" s="187"/>
      <c r="D51" s="220" t="s">
        <v>22</v>
      </c>
      <c r="E51" s="220" t="s">
        <v>13</v>
      </c>
      <c r="F51" s="187"/>
      <c r="G51" s="221" t="s">
        <v>23</v>
      </c>
      <c r="H51" s="220" t="s">
        <v>24</v>
      </c>
      <c r="I51" s="220" t="s">
        <v>23</v>
      </c>
      <c r="J51" s="220" t="s">
        <v>24</v>
      </c>
      <c r="K51" s="220" t="s">
        <v>23</v>
      </c>
      <c r="L51" s="220" t="s">
        <v>24</v>
      </c>
      <c r="M51" s="220" t="s">
        <v>23</v>
      </c>
      <c r="N51" s="220" t="s">
        <v>24</v>
      </c>
    </row>
    <row r="52" spans="1:15">
      <c r="A52" s="222">
        <v>29</v>
      </c>
      <c r="B52" s="223" t="s">
        <v>576</v>
      </c>
      <c r="C52" s="190">
        <v>399</v>
      </c>
      <c r="D52" s="191">
        <v>6</v>
      </c>
      <c r="E52" s="191" t="s">
        <v>73</v>
      </c>
      <c r="F52" s="224">
        <f>D52*C52</f>
        <v>2394</v>
      </c>
      <c r="G52" s="193">
        <v>2</v>
      </c>
      <c r="H52" s="224">
        <f>G52*C52</f>
        <v>798</v>
      </c>
      <c r="I52" s="193">
        <v>2</v>
      </c>
      <c r="J52" s="224">
        <f>I52*C52</f>
        <v>798</v>
      </c>
      <c r="K52" s="193">
        <v>2</v>
      </c>
      <c r="L52" s="224">
        <f>K52*C52</f>
        <v>798</v>
      </c>
      <c r="M52" s="200"/>
      <c r="N52" s="205">
        <f>SUM(C52:M52)</f>
        <v>5199</v>
      </c>
    </row>
    <row r="53" spans="1:15">
      <c r="A53" s="225">
        <v>30</v>
      </c>
      <c r="B53" s="223" t="s">
        <v>577</v>
      </c>
      <c r="C53" s="190">
        <v>449</v>
      </c>
      <c r="D53" s="191">
        <v>6</v>
      </c>
      <c r="E53" s="191" t="s">
        <v>73</v>
      </c>
      <c r="F53" s="224">
        <f>D53*C53</f>
        <v>2694</v>
      </c>
      <c r="G53" s="193">
        <v>2</v>
      </c>
      <c r="H53" s="224">
        <f>G53*C53</f>
        <v>898</v>
      </c>
      <c r="I53" s="193">
        <v>2</v>
      </c>
      <c r="J53" s="224">
        <f>I53*C53</f>
        <v>898</v>
      </c>
      <c r="K53" s="193">
        <v>2</v>
      </c>
      <c r="L53" s="224">
        <f>K53*C53</f>
        <v>898</v>
      </c>
      <c r="M53" s="200"/>
      <c r="N53" s="205">
        <f>SUM(C53:M53)</f>
        <v>5849</v>
      </c>
    </row>
    <row r="54" spans="1:15">
      <c r="A54" s="225">
        <v>31</v>
      </c>
      <c r="B54" s="223" t="s">
        <v>578</v>
      </c>
      <c r="C54" s="190">
        <v>449</v>
      </c>
      <c r="D54" s="191">
        <v>6</v>
      </c>
      <c r="E54" s="191" t="s">
        <v>73</v>
      </c>
      <c r="F54" s="224">
        <f>D54*C54</f>
        <v>2694</v>
      </c>
      <c r="G54" s="193">
        <v>2</v>
      </c>
      <c r="H54" s="224">
        <f>G54*C54</f>
        <v>898</v>
      </c>
      <c r="I54" s="193">
        <v>2</v>
      </c>
      <c r="J54" s="224">
        <f>I54*C54</f>
        <v>898</v>
      </c>
      <c r="K54" s="193">
        <v>2</v>
      </c>
      <c r="L54" s="224">
        <f>K54*C54</f>
        <v>898</v>
      </c>
      <c r="M54" s="200"/>
      <c r="N54" s="205">
        <f>SUM(C54:M54)</f>
        <v>5849</v>
      </c>
    </row>
    <row r="55" spans="1:15">
      <c r="A55" s="225">
        <v>32</v>
      </c>
      <c r="B55" s="223" t="s">
        <v>579</v>
      </c>
      <c r="C55" s="190">
        <v>449</v>
      </c>
      <c r="D55" s="191">
        <v>6</v>
      </c>
      <c r="E55" s="191" t="s">
        <v>73</v>
      </c>
      <c r="F55" s="224">
        <f>D55*C55</f>
        <v>2694</v>
      </c>
      <c r="G55" s="193">
        <v>2</v>
      </c>
      <c r="H55" s="224">
        <f>G55*C55</f>
        <v>898</v>
      </c>
      <c r="I55" s="193">
        <v>2</v>
      </c>
      <c r="J55" s="224">
        <f>I55*C55</f>
        <v>898</v>
      </c>
      <c r="K55" s="193">
        <v>2</v>
      </c>
      <c r="L55" s="224">
        <f>K55*C55</f>
        <v>898</v>
      </c>
      <c r="M55" s="200"/>
      <c r="N55" s="205">
        <f>SUM(C55:M55)</f>
        <v>5849</v>
      </c>
    </row>
    <row r="56" spans="1:15">
      <c r="A56" s="225">
        <v>33</v>
      </c>
      <c r="B56" s="223" t="s">
        <v>580</v>
      </c>
      <c r="C56" s="190">
        <v>399</v>
      </c>
      <c r="D56" s="191">
        <v>6</v>
      </c>
      <c r="E56" s="191" t="s">
        <v>73</v>
      </c>
      <c r="F56" s="224">
        <f>D56*C56</f>
        <v>2394</v>
      </c>
      <c r="G56" s="193">
        <v>2</v>
      </c>
      <c r="H56" s="224">
        <f>G56*C56</f>
        <v>798</v>
      </c>
      <c r="I56" s="193">
        <v>2</v>
      </c>
      <c r="J56" s="224">
        <f>I56*C56</f>
        <v>798</v>
      </c>
      <c r="K56" s="193">
        <v>2</v>
      </c>
      <c r="L56" s="224">
        <f>K56*C56</f>
        <v>798</v>
      </c>
      <c r="M56" s="200"/>
      <c r="N56" s="205">
        <f>SUM(C56:M56)</f>
        <v>5199</v>
      </c>
    </row>
    <row r="57" spans="1:15">
      <c r="A57" s="225">
        <v>34</v>
      </c>
      <c r="B57" s="223" t="s">
        <v>581</v>
      </c>
      <c r="C57" s="190">
        <v>409</v>
      </c>
      <c r="D57" s="191">
        <v>6</v>
      </c>
      <c r="E57" s="191" t="s">
        <v>73</v>
      </c>
      <c r="F57" s="224">
        <f>D57*C57</f>
        <v>2454</v>
      </c>
      <c r="G57" s="193">
        <v>2</v>
      </c>
      <c r="H57" s="224">
        <f>G57*C57</f>
        <v>818</v>
      </c>
      <c r="I57" s="193">
        <v>2</v>
      </c>
      <c r="J57" s="224">
        <f>I57*C57</f>
        <v>818</v>
      </c>
      <c r="K57" s="193">
        <v>2</v>
      </c>
      <c r="L57" s="224">
        <f>K57*C57</f>
        <v>818</v>
      </c>
      <c r="M57" s="200"/>
      <c r="N57" s="205">
        <f>SUM(C57:M57)</f>
        <v>5329</v>
      </c>
    </row>
    <row r="58" spans="1:15">
      <c r="A58" s="225">
        <v>35</v>
      </c>
      <c r="B58" s="223" t="s">
        <v>582</v>
      </c>
      <c r="C58" s="190">
        <v>409</v>
      </c>
      <c r="D58" s="191">
        <v>6</v>
      </c>
      <c r="E58" s="191" t="s">
        <v>73</v>
      </c>
      <c r="F58" s="224">
        <f>D58*C58</f>
        <v>2454</v>
      </c>
      <c r="G58" s="193">
        <v>2</v>
      </c>
      <c r="H58" s="224">
        <f>G58*C58</f>
        <v>818</v>
      </c>
      <c r="I58" s="193">
        <v>2</v>
      </c>
      <c r="J58" s="224">
        <f>I58*C58</f>
        <v>818</v>
      </c>
      <c r="K58" s="193">
        <v>2</v>
      </c>
      <c r="L58" s="224">
        <f>K58*C58</f>
        <v>818</v>
      </c>
      <c r="M58" s="200"/>
      <c r="N58" s="205">
        <f>SUM(C58:M58)</f>
        <v>5329</v>
      </c>
    </row>
    <row r="59" spans="1:15">
      <c r="A59" s="225">
        <v>36</v>
      </c>
      <c r="B59" s="223" t="s">
        <v>583</v>
      </c>
      <c r="C59" s="190">
        <v>409</v>
      </c>
      <c r="D59" s="191">
        <v>6</v>
      </c>
      <c r="E59" s="191" t="s">
        <v>73</v>
      </c>
      <c r="F59" s="224">
        <f>D59*C59</f>
        <v>2454</v>
      </c>
      <c r="G59" s="193">
        <v>2</v>
      </c>
      <c r="H59" s="224">
        <f>G59*C59</f>
        <v>818</v>
      </c>
      <c r="I59" s="193">
        <v>2</v>
      </c>
      <c r="J59" s="224">
        <f>I59*C59</f>
        <v>818</v>
      </c>
      <c r="K59" s="193">
        <v>2</v>
      </c>
      <c r="L59" s="224">
        <f>K59*C59</f>
        <v>818</v>
      </c>
      <c r="M59" s="200"/>
      <c r="N59" s="205">
        <f>SUM(C59:M59)</f>
        <v>5329</v>
      </c>
    </row>
    <row r="60" spans="1:15">
      <c r="A60" s="225">
        <v>37</v>
      </c>
      <c r="B60" s="223" t="s">
        <v>584</v>
      </c>
      <c r="C60" s="190">
        <v>1450</v>
      </c>
      <c r="D60" s="191">
        <v>1</v>
      </c>
      <c r="E60" s="191" t="s">
        <v>202</v>
      </c>
      <c r="F60" s="224">
        <f>D60*C60</f>
        <v>1450</v>
      </c>
      <c r="G60" s="193">
        <v>0</v>
      </c>
      <c r="H60" s="224">
        <f>G60*C60</f>
        <v>0</v>
      </c>
      <c r="I60" s="193">
        <v>1</v>
      </c>
      <c r="J60" s="224">
        <f>I60*C60</f>
        <v>1450</v>
      </c>
      <c r="K60" s="193">
        <v>0</v>
      </c>
      <c r="L60" s="224">
        <f>K60*C60</f>
        <v>0</v>
      </c>
      <c r="M60" s="200"/>
      <c r="N60" s="201">
        <f>SUM(C60:M60)</f>
        <v>4352</v>
      </c>
    </row>
    <row r="61" spans="1:15">
      <c r="A61" s="225">
        <v>38</v>
      </c>
      <c r="B61" s="223" t="s">
        <v>585</v>
      </c>
      <c r="C61" s="190">
        <v>60</v>
      </c>
      <c r="D61" s="191">
        <v>15</v>
      </c>
      <c r="E61" s="191" t="s">
        <v>202</v>
      </c>
      <c r="F61" s="224">
        <f>D61*C61</f>
        <v>900</v>
      </c>
      <c r="G61" s="193">
        <v>5</v>
      </c>
      <c r="H61" s="224">
        <f>G61*C61</f>
        <v>300</v>
      </c>
      <c r="I61" s="193">
        <v>5</v>
      </c>
      <c r="J61" s="224">
        <f>I61*C61</f>
        <v>300</v>
      </c>
      <c r="K61" s="193">
        <v>5</v>
      </c>
      <c r="L61" s="224">
        <f>K61*C61</f>
        <v>300</v>
      </c>
      <c r="M61" s="200"/>
      <c r="N61" s="205">
        <f>SUM(C61:M61)</f>
        <v>1890</v>
      </c>
    </row>
    <row r="62" spans="1:15">
      <c r="A62" s="225">
        <v>39</v>
      </c>
      <c r="B62" s="223" t="s">
        <v>586</v>
      </c>
      <c r="C62" s="190">
        <v>1</v>
      </c>
      <c r="D62" s="191">
        <v>150</v>
      </c>
      <c r="E62" s="191" t="s">
        <v>46</v>
      </c>
      <c r="F62" s="224">
        <f>D62*C62</f>
        <v>150</v>
      </c>
      <c r="G62" s="193">
        <v>50</v>
      </c>
      <c r="H62" s="224">
        <f>G62*C62</f>
        <v>50</v>
      </c>
      <c r="I62" s="193">
        <v>50</v>
      </c>
      <c r="J62" s="224">
        <f>I62*C62</f>
        <v>50</v>
      </c>
      <c r="K62" s="193">
        <v>50</v>
      </c>
      <c r="L62" s="224">
        <f>K62*C62</f>
        <v>50</v>
      </c>
      <c r="M62" s="200"/>
      <c r="N62" s="205">
        <f>SUM(C62:M62)</f>
        <v>601</v>
      </c>
    </row>
    <row r="63" spans="1:15" customHeight="1" ht="37.5">
      <c r="A63" s="225">
        <v>40</v>
      </c>
      <c r="B63" s="226" t="s">
        <v>587</v>
      </c>
      <c r="C63" s="190">
        <v>15</v>
      </c>
      <c r="D63" s="191">
        <v>15</v>
      </c>
      <c r="E63" s="191" t="s">
        <v>192</v>
      </c>
      <c r="F63" s="224">
        <f>D63*C63</f>
        <v>225</v>
      </c>
      <c r="G63" s="193">
        <v>5</v>
      </c>
      <c r="H63" s="224">
        <f>G63*C63</f>
        <v>75</v>
      </c>
      <c r="I63" s="193">
        <v>5</v>
      </c>
      <c r="J63" s="224">
        <f>I63*C63</f>
        <v>75</v>
      </c>
      <c r="K63" s="193">
        <v>5</v>
      </c>
      <c r="L63" s="224">
        <f>K63*C63</f>
        <v>75</v>
      </c>
      <c r="M63" s="207"/>
      <c r="N63" s="208">
        <f>SUM(C63:M63)</f>
        <v>495</v>
      </c>
    </row>
    <row r="64" spans="1:15" customHeight="1" ht="35.25">
      <c r="A64" s="225">
        <v>41</v>
      </c>
      <c r="B64" s="226" t="s">
        <v>588</v>
      </c>
      <c r="C64" s="190">
        <v>7.5</v>
      </c>
      <c r="D64" s="191">
        <v>15</v>
      </c>
      <c r="E64" s="191" t="s">
        <v>192</v>
      </c>
      <c r="F64" s="224">
        <f>D64*C64</f>
        <v>112.5</v>
      </c>
      <c r="G64" s="193">
        <v>5</v>
      </c>
      <c r="H64" s="224">
        <f>G64*C64</f>
        <v>37.5</v>
      </c>
      <c r="I64" s="193">
        <v>5</v>
      </c>
      <c r="J64" s="224">
        <f>I64*C64</f>
        <v>37.5</v>
      </c>
      <c r="K64" s="193">
        <v>5</v>
      </c>
      <c r="L64" s="224">
        <f>K64*C64</f>
        <v>37.5</v>
      </c>
      <c r="M64" s="200"/>
      <c r="N64" s="205">
        <f>SUM(C64:M64)</f>
        <v>262.5</v>
      </c>
    </row>
    <row r="65" spans="1:15">
      <c r="A65" s="225">
        <v>42</v>
      </c>
      <c r="B65" s="223" t="s">
        <v>589</v>
      </c>
      <c r="C65" s="190">
        <v>50</v>
      </c>
      <c r="D65" s="191">
        <v>10</v>
      </c>
      <c r="E65" s="191" t="s">
        <v>46</v>
      </c>
      <c r="F65" s="224">
        <f>D65*C65</f>
        <v>500</v>
      </c>
      <c r="G65" s="193">
        <v>4</v>
      </c>
      <c r="H65" s="224">
        <f>G65*C65</f>
        <v>200</v>
      </c>
      <c r="I65" s="193">
        <v>3</v>
      </c>
      <c r="J65" s="224">
        <f>I65*C65</f>
        <v>150</v>
      </c>
      <c r="K65" s="193">
        <v>3</v>
      </c>
      <c r="L65" s="224">
        <f>K65*C65</f>
        <v>150</v>
      </c>
      <c r="M65" s="207"/>
      <c r="N65" s="227">
        <f>SUM(C65:M65)</f>
        <v>1070</v>
      </c>
    </row>
    <row r="66" spans="1:15">
      <c r="A66" s="225">
        <v>43</v>
      </c>
      <c r="B66" s="223" t="s">
        <v>590</v>
      </c>
      <c r="C66" s="190">
        <v>5</v>
      </c>
      <c r="D66" s="191">
        <v>30</v>
      </c>
      <c r="E66" s="191" t="s">
        <v>46</v>
      </c>
      <c r="F66" s="224">
        <f>D66*C66</f>
        <v>150</v>
      </c>
      <c r="G66" s="193">
        <v>10</v>
      </c>
      <c r="H66" s="224">
        <f>G66*C66</f>
        <v>50</v>
      </c>
      <c r="I66" s="193">
        <v>10</v>
      </c>
      <c r="J66" s="224">
        <f>I66*C66</f>
        <v>50</v>
      </c>
      <c r="K66" s="193">
        <v>10</v>
      </c>
      <c r="L66" s="224">
        <f>K66*C66</f>
        <v>50</v>
      </c>
      <c r="M66" s="200"/>
      <c r="N66" s="201">
        <f>SUM(C66:M66)</f>
        <v>365</v>
      </c>
    </row>
    <row r="67" spans="1:15">
      <c r="A67" s="225">
        <v>44</v>
      </c>
      <c r="B67" s="223" t="s">
        <v>591</v>
      </c>
      <c r="C67" s="190">
        <v>5</v>
      </c>
      <c r="D67" s="191">
        <v>30</v>
      </c>
      <c r="E67" s="191" t="s">
        <v>46</v>
      </c>
      <c r="F67" s="224">
        <f>D67*C67</f>
        <v>150</v>
      </c>
      <c r="G67" s="193">
        <v>10</v>
      </c>
      <c r="H67" s="224">
        <f>G67*C67</f>
        <v>50</v>
      </c>
      <c r="I67" s="193">
        <v>10</v>
      </c>
      <c r="J67" s="224">
        <f>I67*C67</f>
        <v>50</v>
      </c>
      <c r="K67" s="193">
        <v>10</v>
      </c>
      <c r="L67" s="224">
        <f>K67*C67</f>
        <v>50</v>
      </c>
      <c r="M67" s="207"/>
      <c r="N67" s="227">
        <f>SUM(C67:M67)</f>
        <v>365</v>
      </c>
    </row>
    <row r="68" spans="1:15">
      <c r="A68" s="225">
        <v>45</v>
      </c>
      <c r="B68" s="223" t="s">
        <v>592</v>
      </c>
      <c r="C68" s="190">
        <v>58</v>
      </c>
      <c r="D68" s="191">
        <v>15</v>
      </c>
      <c r="E68" s="191" t="s">
        <v>46</v>
      </c>
      <c r="F68" s="224">
        <f>D68*C68</f>
        <v>870</v>
      </c>
      <c r="G68" s="193">
        <v>5</v>
      </c>
      <c r="H68" s="224">
        <f>G68*C68</f>
        <v>290</v>
      </c>
      <c r="I68" s="193">
        <v>5</v>
      </c>
      <c r="J68" s="224">
        <f>I68*C68</f>
        <v>290</v>
      </c>
      <c r="K68" s="193">
        <v>5</v>
      </c>
      <c r="L68" s="224">
        <f>K68*C68</f>
        <v>290</v>
      </c>
      <c r="M68" s="228"/>
      <c r="N68" s="229">
        <f>SUM(C68:M68)</f>
        <v>1828</v>
      </c>
    </row>
    <row r="69" spans="1:15">
      <c r="A69" s="225">
        <v>46</v>
      </c>
      <c r="B69" s="223" t="s">
        <v>593</v>
      </c>
      <c r="C69" s="190">
        <v>8</v>
      </c>
      <c r="D69" s="191">
        <v>20</v>
      </c>
      <c r="E69" s="191" t="s">
        <v>46</v>
      </c>
      <c r="F69" s="224">
        <f>D69*C69</f>
        <v>160</v>
      </c>
      <c r="G69" s="193">
        <v>10</v>
      </c>
      <c r="H69" s="224">
        <f>G69*C69</f>
        <v>80</v>
      </c>
      <c r="I69" s="193">
        <v>5</v>
      </c>
      <c r="J69" s="224">
        <f>I69*C69</f>
        <v>40</v>
      </c>
      <c r="K69" s="193">
        <v>5</v>
      </c>
      <c r="L69" s="224">
        <f>K69*C69</f>
        <v>40</v>
      </c>
      <c r="M69" s="230"/>
      <c r="N69" s="231">
        <f>SUM(C69:M69)</f>
        <v>368</v>
      </c>
    </row>
    <row r="70" spans="1:15" customHeight="1" ht="15.75">
      <c r="A70" s="225">
        <v>47</v>
      </c>
      <c r="B70" s="223" t="s">
        <v>594</v>
      </c>
      <c r="C70" s="190">
        <v>40</v>
      </c>
      <c r="D70" s="191">
        <v>12</v>
      </c>
      <c r="E70" s="191" t="s">
        <v>202</v>
      </c>
      <c r="F70" s="224">
        <f>D70*C70</f>
        <v>480</v>
      </c>
      <c r="G70" s="193">
        <v>5</v>
      </c>
      <c r="H70" s="224">
        <f>G70*C70</f>
        <v>200</v>
      </c>
      <c r="I70" s="193">
        <v>3</v>
      </c>
      <c r="J70" s="224">
        <f>I70*C70</f>
        <v>120</v>
      </c>
      <c r="K70" s="193">
        <v>4</v>
      </c>
      <c r="L70" s="224">
        <f>K70*C70</f>
        <v>160</v>
      </c>
      <c r="M70" s="230"/>
      <c r="N70" s="231">
        <f>SUM(C70:M70)</f>
        <v>1024</v>
      </c>
    </row>
    <row r="71" spans="1:15">
      <c r="A71" s="225">
        <v>48</v>
      </c>
      <c r="B71" s="223" t="s">
        <v>595</v>
      </c>
      <c r="C71" s="190">
        <v>80</v>
      </c>
      <c r="D71" s="191">
        <v>10</v>
      </c>
      <c r="E71" s="191" t="s">
        <v>202</v>
      </c>
      <c r="F71" s="224">
        <f>D71*C71</f>
        <v>800</v>
      </c>
      <c r="G71" s="193">
        <v>5</v>
      </c>
      <c r="H71" s="224">
        <f>G71*C71</f>
        <v>400</v>
      </c>
      <c r="I71" s="193"/>
      <c r="J71" s="224">
        <f>I71*C71</f>
        <v>0</v>
      </c>
      <c r="K71" s="193">
        <v>5</v>
      </c>
      <c r="L71" s="224">
        <f>K71*C71</f>
        <v>400</v>
      </c>
      <c r="M71" s="230"/>
      <c r="N71" s="232">
        <f>SUM(C71:M71)</f>
        <v>1700</v>
      </c>
    </row>
    <row r="72" spans="1:15">
      <c r="A72" s="225">
        <v>49</v>
      </c>
      <c r="B72" s="223" t="s">
        <v>596</v>
      </c>
      <c r="C72" s="190">
        <v>50</v>
      </c>
      <c r="D72" s="191">
        <v>15</v>
      </c>
      <c r="E72" s="191" t="s">
        <v>46</v>
      </c>
      <c r="F72" s="224">
        <f>D72*C72</f>
        <v>750</v>
      </c>
      <c r="G72" s="193">
        <v>10</v>
      </c>
      <c r="H72" s="224">
        <f>G72*C72</f>
        <v>500</v>
      </c>
      <c r="I72" s="193"/>
      <c r="J72" s="224">
        <f>I72*C72</f>
        <v>0</v>
      </c>
      <c r="K72" s="193">
        <v>5</v>
      </c>
      <c r="L72" s="224">
        <f>K72*C72</f>
        <v>250</v>
      </c>
      <c r="M72" s="230"/>
      <c r="N72" s="231">
        <f>SUM(C72:M72)</f>
        <v>1580</v>
      </c>
    </row>
    <row r="73" spans="1:15">
      <c r="A73" s="225">
        <v>50</v>
      </c>
      <c r="B73" s="223" t="s">
        <v>597</v>
      </c>
      <c r="C73" s="190">
        <v>600</v>
      </c>
      <c r="D73" s="191">
        <v>12</v>
      </c>
      <c r="E73" s="191" t="s">
        <v>46</v>
      </c>
      <c r="F73" s="224">
        <f>D73*C73</f>
        <v>7200</v>
      </c>
      <c r="G73" s="193">
        <v>4</v>
      </c>
      <c r="H73" s="224">
        <f>G73*C73</f>
        <v>2400</v>
      </c>
      <c r="I73" s="193">
        <v>4</v>
      </c>
      <c r="J73" s="224">
        <f>I73*C73</f>
        <v>2400</v>
      </c>
      <c r="K73" s="193">
        <v>4</v>
      </c>
      <c r="L73" s="224">
        <f>K73*C73</f>
        <v>2400</v>
      </c>
      <c r="M73" s="233"/>
      <c r="N73" s="234">
        <f>SUM(C73:M73)</f>
        <v>15024</v>
      </c>
    </row>
    <row r="74" spans="1:15">
      <c r="A74" s="225">
        <v>51</v>
      </c>
      <c r="B74" s="223" t="s">
        <v>598</v>
      </c>
      <c r="C74" s="190">
        <v>40</v>
      </c>
      <c r="D74" s="191">
        <v>50</v>
      </c>
      <c r="E74" s="191" t="s">
        <v>192</v>
      </c>
      <c r="F74" s="224">
        <f>D74*C74</f>
        <v>2000</v>
      </c>
      <c r="G74" s="193">
        <v>20</v>
      </c>
      <c r="H74" s="224">
        <f>G74*C74</f>
        <v>800</v>
      </c>
      <c r="I74" s="193">
        <v>15</v>
      </c>
      <c r="J74" s="224">
        <f>I74*C74</f>
        <v>600</v>
      </c>
      <c r="K74" s="193">
        <v>15</v>
      </c>
      <c r="L74" s="224">
        <f>K74*C74</f>
        <v>600</v>
      </c>
      <c r="M74" s="230"/>
      <c r="N74" s="232">
        <f>SUM(C74:M74)</f>
        <v>4140</v>
      </c>
    </row>
    <row r="75" spans="1:15">
      <c r="A75" s="225">
        <v>52</v>
      </c>
      <c r="B75" s="223" t="s">
        <v>599</v>
      </c>
      <c r="C75" s="190">
        <v>400</v>
      </c>
      <c r="D75" s="191">
        <v>10</v>
      </c>
      <c r="E75" s="191" t="s">
        <v>46</v>
      </c>
      <c r="F75" s="224">
        <f>D75*C75</f>
        <v>4000</v>
      </c>
      <c r="G75" s="193">
        <v>5</v>
      </c>
      <c r="H75" s="224">
        <f>G75*C75</f>
        <v>2000</v>
      </c>
      <c r="I75" s="193">
        <v>0</v>
      </c>
      <c r="J75" s="224">
        <f>I75*C75</f>
        <v>0</v>
      </c>
      <c r="K75" s="193">
        <v>5</v>
      </c>
      <c r="L75" s="224">
        <f>K75*C75</f>
        <v>2000</v>
      </c>
      <c r="M75" s="230"/>
      <c r="N75" s="231">
        <f>SUM(C75:M75)</f>
        <v>8420</v>
      </c>
    </row>
    <row r="76" spans="1:15">
      <c r="A76" s="225">
        <v>53</v>
      </c>
      <c r="B76" s="223" t="s">
        <v>600</v>
      </c>
      <c r="C76" s="190">
        <v>100</v>
      </c>
      <c r="D76" s="191">
        <v>30</v>
      </c>
      <c r="E76" s="191" t="s">
        <v>202</v>
      </c>
      <c r="F76" s="224">
        <f>D76*C76</f>
        <v>3000</v>
      </c>
      <c r="G76" s="193">
        <v>10</v>
      </c>
      <c r="H76" s="224">
        <f>G76*C76</f>
        <v>1000</v>
      </c>
      <c r="I76" s="193">
        <v>10</v>
      </c>
      <c r="J76" s="224">
        <f>I76*C76</f>
        <v>1000</v>
      </c>
      <c r="K76" s="193">
        <v>10</v>
      </c>
      <c r="L76" s="224">
        <f>K76*C76</f>
        <v>1000</v>
      </c>
      <c r="M76" s="230"/>
      <c r="N76" s="232">
        <f>SUM(C76:M76)</f>
        <v>6160</v>
      </c>
    </row>
    <row r="77" spans="1:15">
      <c r="A77" s="21" t="s">
        <v>82</v>
      </c>
      <c r="B77" s="211"/>
      <c r="C77" s="212">
        <f>SUM(C52:C76)</f>
        <v>6341.5</v>
      </c>
      <c r="D77" s="213">
        <f>SUM(D52:D76)</f>
        <v>488</v>
      </c>
      <c r="E77" s="214"/>
      <c r="F77" s="212">
        <f>SUM(F52:F76)</f>
        <v>43129.5</v>
      </c>
      <c r="G77" s="215">
        <f>SUM(G52:G76)</f>
        <v>179</v>
      </c>
      <c r="H77" s="212">
        <f>SUM(H52:H76)</f>
        <v>15176.5</v>
      </c>
      <c r="I77" s="216">
        <f>SUM(I52:I76)</f>
        <v>147</v>
      </c>
      <c r="J77" s="217">
        <f>SUM(J52:J76)</f>
        <v>13356.5</v>
      </c>
      <c r="K77" s="216">
        <f>SUM(K52:K76)</f>
        <v>162</v>
      </c>
      <c r="L77" s="212">
        <f>SUM(L52:L76)</f>
        <v>14596.5</v>
      </c>
      <c r="M77" s="212"/>
      <c r="N77" s="218">
        <f>SUM(C77:M77)</f>
        <v>93576.5</v>
      </c>
    </row>
    <row r="79" spans="1:15">
      <c r="A79" s="181" t="s">
        <v>0</v>
      </c>
      <c r="B79" s="181"/>
      <c r="C79" s="181"/>
    </row>
    <row r="80" spans="1:15">
      <c r="A80" s="182"/>
      <c r="B80" s="181"/>
      <c r="C80" s="181"/>
    </row>
    <row r="81" spans="1:15" customHeight="1" ht="15.75">
      <c r="F81" s="32" t="s">
        <v>1</v>
      </c>
      <c r="G81" s="32"/>
      <c r="H81" s="32"/>
      <c r="I81" s="32"/>
    </row>
    <row r="82" spans="1:15">
      <c r="G82" s="35" t="s">
        <v>2</v>
      </c>
      <c r="H82" s="35"/>
    </row>
    <row r="84" spans="1:15">
      <c r="A84" s="219" t="s">
        <v>541</v>
      </c>
      <c r="B84" s="219"/>
      <c r="C84" s="219"/>
      <c r="D84" s="219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5">
      <c r="A85" s="41" t="s">
        <v>542</v>
      </c>
      <c r="B85" s="41"/>
      <c r="C85" s="41"/>
      <c r="D85" s="41"/>
      <c r="E85" s="41"/>
      <c r="F85" s="42" t="s">
        <v>5</v>
      </c>
      <c r="G85" s="42"/>
      <c r="H85" s="42"/>
      <c r="I85" s="42"/>
      <c r="J85" s="42"/>
      <c r="K85" s="43" t="s">
        <v>601</v>
      </c>
      <c r="L85" s="43"/>
      <c r="M85" s="43"/>
      <c r="N85" s="43"/>
    </row>
    <row r="86" spans="1:15">
      <c r="A86" s="184" t="s">
        <v>544</v>
      </c>
      <c r="B86" s="184"/>
      <c r="C86" s="184"/>
      <c r="D86" s="184"/>
      <c r="E86" s="184"/>
      <c r="F86" s="45" t="s">
        <v>8</v>
      </c>
      <c r="G86" s="42" t="s">
        <v>9</v>
      </c>
      <c r="H86" s="42"/>
      <c r="I86" s="42" t="s">
        <v>10</v>
      </c>
      <c r="J86" s="42"/>
      <c r="K86" s="46" t="s">
        <v>11</v>
      </c>
      <c r="L86" s="46"/>
      <c r="M86" s="46"/>
      <c r="N86" s="46"/>
    </row>
    <row r="87" spans="1:15">
      <c r="A87" s="47" t="s">
        <v>12</v>
      </c>
      <c r="B87" s="47" t="s">
        <v>13</v>
      </c>
      <c r="C87" s="47" t="s">
        <v>14</v>
      </c>
      <c r="D87" s="48" t="s">
        <v>15</v>
      </c>
      <c r="E87" s="49"/>
      <c r="F87" s="47" t="s">
        <v>16</v>
      </c>
      <c r="G87" s="42" t="s">
        <v>17</v>
      </c>
      <c r="H87" s="42"/>
      <c r="I87" s="42"/>
      <c r="J87" s="42"/>
      <c r="K87" s="42"/>
      <c r="L87" s="42"/>
      <c r="M87" s="42"/>
      <c r="N87" s="42"/>
    </row>
    <row r="88" spans="1:15">
      <c r="A88" s="47"/>
      <c r="B88" s="47"/>
      <c r="C88" s="47"/>
      <c r="D88" s="50"/>
      <c r="E88" s="51"/>
      <c r="F88" s="47"/>
      <c r="G88" s="52" t="s">
        <v>18</v>
      </c>
      <c r="H88" s="52"/>
      <c r="I88" s="185" t="s">
        <v>19</v>
      </c>
      <c r="J88" s="185"/>
      <c r="K88" s="54" t="s">
        <v>20</v>
      </c>
      <c r="L88" s="54"/>
      <c r="M88" s="186" t="s">
        <v>21</v>
      </c>
      <c r="N88" s="186"/>
    </row>
    <row r="89" spans="1:15">
      <c r="A89" s="47"/>
      <c r="B89" s="187"/>
      <c r="C89" s="187"/>
      <c r="D89" s="220" t="s">
        <v>22</v>
      </c>
      <c r="E89" s="220" t="s">
        <v>13</v>
      </c>
      <c r="F89" s="187"/>
      <c r="G89" s="221" t="s">
        <v>23</v>
      </c>
      <c r="H89" s="220" t="s">
        <v>24</v>
      </c>
      <c r="I89" s="220" t="s">
        <v>23</v>
      </c>
      <c r="J89" s="220" t="s">
        <v>24</v>
      </c>
      <c r="K89" s="57" t="s">
        <v>23</v>
      </c>
      <c r="L89" s="57" t="s">
        <v>24</v>
      </c>
      <c r="M89" s="57" t="s">
        <v>23</v>
      </c>
      <c r="N89" s="57" t="s">
        <v>24</v>
      </c>
    </row>
    <row r="90" spans="1:15">
      <c r="A90" s="188">
        <v>54</v>
      </c>
      <c r="B90" s="223" t="s">
        <v>602</v>
      </c>
      <c r="C90" s="190">
        <v>3990</v>
      </c>
      <c r="D90" s="191">
        <v>2</v>
      </c>
      <c r="E90" s="191" t="s">
        <v>46</v>
      </c>
      <c r="F90" s="201">
        <f>C90*D90</f>
        <v>7980</v>
      </c>
      <c r="G90" s="193"/>
      <c r="H90" s="201">
        <f>G90*C90</f>
        <v>0</v>
      </c>
      <c r="I90" s="193">
        <v>1</v>
      </c>
      <c r="J90" s="201">
        <f>I90*C90</f>
        <v>3990</v>
      </c>
      <c r="K90" s="193">
        <v>1</v>
      </c>
      <c r="L90" s="235">
        <f>K90*C90</f>
        <v>3990</v>
      </c>
      <c r="M90" s="230"/>
      <c r="N90" s="231">
        <f>SUM(C90:M90)</f>
        <v>19954</v>
      </c>
    </row>
    <row r="91" spans="1:15">
      <c r="A91" s="199">
        <v>55</v>
      </c>
      <c r="B91" s="223" t="s">
        <v>603</v>
      </c>
      <c r="C91" s="190">
        <v>16600</v>
      </c>
      <c r="D91" s="191">
        <v>1</v>
      </c>
      <c r="E91" s="191" t="s">
        <v>46</v>
      </c>
      <c r="F91" s="201">
        <f>C91*D91</f>
        <v>16600</v>
      </c>
      <c r="G91" s="193"/>
      <c r="H91" s="201">
        <f>G91*C91</f>
        <v>0</v>
      </c>
      <c r="I91" s="193">
        <v>1</v>
      </c>
      <c r="J91" s="201">
        <f>I91*C91</f>
        <v>16600</v>
      </c>
      <c r="K91" s="193">
        <v>0</v>
      </c>
      <c r="L91" s="235">
        <f>K91*C91</f>
        <v>0</v>
      </c>
      <c r="M91" s="230"/>
      <c r="N91" s="231">
        <f>SUM(C91:M91)</f>
        <v>49802</v>
      </c>
    </row>
    <row r="92" spans="1:15">
      <c r="A92" s="225">
        <v>56</v>
      </c>
      <c r="B92" s="223" t="s">
        <v>604</v>
      </c>
      <c r="C92" s="190">
        <v>30</v>
      </c>
      <c r="D92" s="191">
        <v>15</v>
      </c>
      <c r="E92" s="191" t="s">
        <v>605</v>
      </c>
      <c r="F92" s="201">
        <f>C92*D92</f>
        <v>450</v>
      </c>
      <c r="G92" s="193">
        <v>5</v>
      </c>
      <c r="H92" s="201">
        <f>G92*C92</f>
        <v>150</v>
      </c>
      <c r="I92" s="193">
        <v>5</v>
      </c>
      <c r="J92" s="201">
        <f>I92*C92</f>
        <v>150</v>
      </c>
      <c r="K92" s="193">
        <v>5</v>
      </c>
      <c r="L92" s="235">
        <f>K92*C92</f>
        <v>150</v>
      </c>
      <c r="M92" s="230"/>
      <c r="N92" s="231">
        <f>SUM(C92:M92)</f>
        <v>960</v>
      </c>
    </row>
    <row r="93" spans="1:15">
      <c r="A93" s="199">
        <v>57</v>
      </c>
      <c r="B93" s="236" t="s">
        <v>606</v>
      </c>
      <c r="C93" s="200"/>
      <c r="D93" s="200"/>
      <c r="E93" s="200"/>
      <c r="F93" s="237">
        <v>29400</v>
      </c>
      <c r="G93" s="200"/>
      <c r="H93" s="201">
        <v>9800</v>
      </c>
      <c r="I93" s="200"/>
      <c r="J93" s="201">
        <v>9800</v>
      </c>
      <c r="K93" s="238"/>
      <c r="L93" s="235">
        <v>9800</v>
      </c>
      <c r="M93" s="230"/>
      <c r="N93" s="231">
        <f>SUM(C93:M93)</f>
        <v>58800</v>
      </c>
    </row>
    <row r="94" spans="1:15">
      <c r="A94" s="225">
        <v>58</v>
      </c>
      <c r="B94" s="236" t="s">
        <v>607</v>
      </c>
      <c r="C94" s="201"/>
      <c r="D94" s="200"/>
      <c r="E94" s="200"/>
      <c r="F94" s="73"/>
      <c r="G94" s="200"/>
      <c r="H94" s="201"/>
      <c r="I94" s="200"/>
      <c r="J94" s="201"/>
      <c r="K94" s="238"/>
      <c r="L94" s="235"/>
      <c r="M94" s="230"/>
      <c r="N94" s="231"/>
    </row>
    <row r="95" spans="1:15">
      <c r="A95" s="199">
        <v>59</v>
      </c>
      <c r="B95" s="236" t="s">
        <v>608</v>
      </c>
      <c r="C95" s="201"/>
      <c r="D95" s="200"/>
      <c r="E95" s="200"/>
      <c r="F95" s="73"/>
      <c r="G95" s="200"/>
      <c r="H95" s="201"/>
      <c r="I95" s="200"/>
      <c r="J95" s="201"/>
      <c r="K95" s="238"/>
      <c r="L95" s="239"/>
      <c r="M95" s="230"/>
      <c r="N95" s="231"/>
    </row>
    <row r="96" spans="1:15">
      <c r="A96" s="225">
        <v>60</v>
      </c>
      <c r="B96" s="236" t="s">
        <v>609</v>
      </c>
      <c r="C96" s="200"/>
      <c r="D96" s="200"/>
      <c r="E96" s="200"/>
      <c r="F96" s="240">
        <v>21600</v>
      </c>
      <c r="G96" s="200"/>
      <c r="H96" s="201">
        <v>7200</v>
      </c>
      <c r="I96" s="200"/>
      <c r="J96" s="201">
        <v>7200</v>
      </c>
      <c r="K96" s="238"/>
      <c r="L96" s="241">
        <v>7200</v>
      </c>
      <c r="M96" s="230"/>
      <c r="N96" s="231">
        <f>SUM(C96:M96)</f>
        <v>43200</v>
      </c>
    </row>
    <row r="97" spans="1:15">
      <c r="A97" s="199">
        <v>61</v>
      </c>
      <c r="B97" s="236" t="s">
        <v>610</v>
      </c>
      <c r="C97" s="227"/>
      <c r="D97" s="207"/>
      <c r="E97" s="207"/>
      <c r="F97" s="240">
        <v>14400</v>
      </c>
      <c r="G97" s="207"/>
      <c r="H97" s="227">
        <v>5500</v>
      </c>
      <c r="I97" s="207"/>
      <c r="J97" s="207">
        <v>5500</v>
      </c>
      <c r="K97" s="242"/>
      <c r="L97" s="243">
        <v>4500</v>
      </c>
      <c r="M97" s="233"/>
      <c r="N97" s="234">
        <f>SUM(C97:M97)</f>
        <v>29900</v>
      </c>
    </row>
    <row r="98" spans="1:15">
      <c r="A98" s="225">
        <v>62</v>
      </c>
      <c r="B98" s="236" t="s">
        <v>611</v>
      </c>
      <c r="C98" s="244">
        <v>205</v>
      </c>
      <c r="D98" s="245">
        <v>40</v>
      </c>
      <c r="E98" s="245" t="s">
        <v>69</v>
      </c>
      <c r="F98" s="227">
        <f>D98*C98</f>
        <v>8200</v>
      </c>
      <c r="G98" s="207">
        <f>H98/C98</f>
        <v>15</v>
      </c>
      <c r="H98" s="246">
        <v>3075</v>
      </c>
      <c r="I98" s="207">
        <f>J98/C98</f>
        <v>13</v>
      </c>
      <c r="J98" s="246">
        <v>2665</v>
      </c>
      <c r="K98" s="242">
        <f>L98/C98</f>
        <v>12</v>
      </c>
      <c r="L98" s="246">
        <v>2460</v>
      </c>
      <c r="M98" s="233"/>
      <c r="N98" s="234">
        <f>SUM(C98:M98)</f>
        <v>16685</v>
      </c>
    </row>
    <row r="99" spans="1:15">
      <c r="A99" s="199">
        <v>63</v>
      </c>
      <c r="B99" s="236" t="s">
        <v>612</v>
      </c>
      <c r="C99" s="247">
        <v>560.4</v>
      </c>
      <c r="D99" s="248">
        <v>5</v>
      </c>
      <c r="E99" s="248" t="s">
        <v>69</v>
      </c>
      <c r="F99" s="227">
        <f>D99*C99</f>
        <v>2802</v>
      </c>
      <c r="G99" s="207">
        <f>H99/C99</f>
        <v>2</v>
      </c>
      <c r="H99" s="246">
        <v>1120.8</v>
      </c>
      <c r="I99" s="207">
        <f>J99/C99</f>
        <v>2</v>
      </c>
      <c r="J99" s="246">
        <v>1120.8</v>
      </c>
      <c r="K99" s="242">
        <f>L99/C99</f>
        <v>1</v>
      </c>
      <c r="L99" s="249">
        <v>560.4</v>
      </c>
      <c r="M99" s="200"/>
      <c r="N99" s="250">
        <f>SUM(C99:M99)</f>
        <v>6174.4</v>
      </c>
    </row>
    <row r="100" spans="1:15">
      <c r="A100" s="225">
        <v>64</v>
      </c>
      <c r="B100" s="236" t="s">
        <v>613</v>
      </c>
      <c r="C100" s="247">
        <v>650</v>
      </c>
      <c r="D100" s="248">
        <v>3</v>
      </c>
      <c r="E100" s="248" t="s">
        <v>73</v>
      </c>
      <c r="F100" s="227">
        <f>D100*C100</f>
        <v>1950</v>
      </c>
      <c r="G100" s="207">
        <f>H100/C100</f>
        <v>1</v>
      </c>
      <c r="H100" s="251">
        <v>650</v>
      </c>
      <c r="I100" s="207">
        <f>J100/C100</f>
        <v>1</v>
      </c>
      <c r="J100" s="251">
        <v>650</v>
      </c>
      <c r="K100" s="242">
        <f>L100/C100</f>
        <v>1</v>
      </c>
      <c r="L100" s="251">
        <v>650</v>
      </c>
      <c r="M100" s="200"/>
      <c r="N100" s="250">
        <f>SUM(C100:M100)</f>
        <v>4556</v>
      </c>
    </row>
    <row r="101" spans="1:15">
      <c r="A101" s="199">
        <v>65</v>
      </c>
      <c r="B101" s="236" t="s">
        <v>614</v>
      </c>
      <c r="C101" s="247">
        <v>650</v>
      </c>
      <c r="D101" s="248">
        <v>3</v>
      </c>
      <c r="E101" s="248" t="s">
        <v>73</v>
      </c>
      <c r="F101" s="227">
        <f>D101*C101</f>
        <v>1950</v>
      </c>
      <c r="G101" s="207">
        <f>H101/C101</f>
        <v>1</v>
      </c>
      <c r="H101" s="251">
        <v>650</v>
      </c>
      <c r="I101" s="207">
        <f>J101/C101</f>
        <v>1</v>
      </c>
      <c r="J101" s="251">
        <v>650</v>
      </c>
      <c r="K101" s="242">
        <f>L101/C101</f>
        <v>1</v>
      </c>
      <c r="L101" s="251">
        <v>650</v>
      </c>
      <c r="M101" s="200"/>
      <c r="N101" s="250">
        <f>SUM(C101:M101)</f>
        <v>4556</v>
      </c>
    </row>
    <row r="102" spans="1:15">
      <c r="A102" s="225">
        <v>66</v>
      </c>
      <c r="B102" s="236" t="s">
        <v>615</v>
      </c>
      <c r="C102" s="247">
        <v>650</v>
      </c>
      <c r="D102" s="248">
        <v>3</v>
      </c>
      <c r="E102" s="248" t="s">
        <v>73</v>
      </c>
      <c r="F102" s="227">
        <f>D102*C102</f>
        <v>1950</v>
      </c>
      <c r="G102" s="207">
        <f>H102/C102</f>
        <v>1</v>
      </c>
      <c r="H102" s="251">
        <v>650</v>
      </c>
      <c r="I102" s="207">
        <f>J102/C102</f>
        <v>1</v>
      </c>
      <c r="J102" s="251">
        <v>650</v>
      </c>
      <c r="K102" s="242">
        <f>L102/C102</f>
        <v>1</v>
      </c>
      <c r="L102" s="251">
        <v>650</v>
      </c>
      <c r="M102" s="200"/>
      <c r="N102" s="252">
        <f>SUM(C102:M102)</f>
        <v>4556</v>
      </c>
    </row>
    <row r="103" spans="1:15">
      <c r="A103" s="199">
        <v>67</v>
      </c>
      <c r="B103" s="236" t="s">
        <v>616</v>
      </c>
      <c r="C103" s="247">
        <v>650</v>
      </c>
      <c r="D103" s="248">
        <v>3</v>
      </c>
      <c r="E103" s="248" t="s">
        <v>73</v>
      </c>
      <c r="F103" s="227">
        <f>D103*C103</f>
        <v>1950</v>
      </c>
      <c r="G103" s="207">
        <f>H103/C103</f>
        <v>1</v>
      </c>
      <c r="H103" s="251">
        <v>650</v>
      </c>
      <c r="I103" s="207">
        <f>J103/C103</f>
        <v>1</v>
      </c>
      <c r="J103" s="251">
        <v>650</v>
      </c>
      <c r="K103" s="242">
        <f>L103/C103</f>
        <v>1</v>
      </c>
      <c r="L103" s="251">
        <v>650</v>
      </c>
      <c r="M103" s="200"/>
      <c r="N103" s="250">
        <f>SUM(C103:M103)</f>
        <v>4556</v>
      </c>
    </row>
    <row r="104" spans="1:15">
      <c r="A104" s="225">
        <v>68</v>
      </c>
      <c r="B104" s="236" t="s">
        <v>617</v>
      </c>
      <c r="C104" s="247">
        <v>650</v>
      </c>
      <c r="D104" s="248">
        <v>8</v>
      </c>
      <c r="E104" s="248" t="s">
        <v>73</v>
      </c>
      <c r="F104" s="227">
        <f>D104*C104</f>
        <v>5200</v>
      </c>
      <c r="G104" s="207">
        <f>H104/C104</f>
        <v>3</v>
      </c>
      <c r="H104" s="246">
        <v>1950</v>
      </c>
      <c r="I104" s="207">
        <f>J104/C104</f>
        <v>3</v>
      </c>
      <c r="J104" s="246">
        <v>1950</v>
      </c>
      <c r="K104" s="242">
        <f>L104/C104</f>
        <v>2</v>
      </c>
      <c r="L104" s="246">
        <v>1300</v>
      </c>
      <c r="M104" s="200"/>
      <c r="N104" s="252">
        <f>SUM(C104:M104)</f>
        <v>11066</v>
      </c>
    </row>
    <row r="105" spans="1:15">
      <c r="A105" s="199">
        <v>69</v>
      </c>
      <c r="B105" s="236" t="s">
        <v>618</v>
      </c>
      <c r="C105" s="247">
        <v>650</v>
      </c>
      <c r="D105" s="248">
        <v>3</v>
      </c>
      <c r="E105" s="248" t="s">
        <v>73</v>
      </c>
      <c r="F105" s="227">
        <f>D105*C105</f>
        <v>1950</v>
      </c>
      <c r="G105" s="207">
        <f>H105/C105</f>
        <v>1</v>
      </c>
      <c r="H105" s="251">
        <v>650</v>
      </c>
      <c r="I105" s="207">
        <f>J105/C105</f>
        <v>1</v>
      </c>
      <c r="J105" s="251">
        <v>650</v>
      </c>
      <c r="K105" s="242">
        <f>L105/C105</f>
        <v>1</v>
      </c>
      <c r="L105" s="251">
        <v>650</v>
      </c>
      <c r="M105" s="200"/>
      <c r="N105" s="252">
        <f>SUM(C105:M105)</f>
        <v>4556</v>
      </c>
    </row>
    <row r="106" spans="1:15">
      <c r="A106" s="225">
        <v>70</v>
      </c>
      <c r="B106" s="236" t="s">
        <v>619</v>
      </c>
      <c r="C106" s="247">
        <v>450</v>
      </c>
      <c r="D106" s="248">
        <v>3</v>
      </c>
      <c r="E106" s="248" t="s">
        <v>73</v>
      </c>
      <c r="F106" s="227">
        <f>D106*C106</f>
        <v>1350</v>
      </c>
      <c r="G106" s="207">
        <f>H106/C106</f>
        <v>1</v>
      </c>
      <c r="H106" s="251">
        <v>450</v>
      </c>
      <c r="I106" s="207">
        <f>J106/C106</f>
        <v>1</v>
      </c>
      <c r="J106" s="251">
        <v>450</v>
      </c>
      <c r="K106" s="242">
        <f>L106/C106</f>
        <v>1</v>
      </c>
      <c r="L106" s="251">
        <v>450</v>
      </c>
      <c r="M106" s="200"/>
      <c r="N106" s="252">
        <f>SUM(C106:M106)</f>
        <v>3156</v>
      </c>
    </row>
    <row r="107" spans="1:15">
      <c r="A107" s="199">
        <v>71</v>
      </c>
      <c r="B107" s="236" t="s">
        <v>620</v>
      </c>
      <c r="C107" s="247">
        <v>360</v>
      </c>
      <c r="D107" s="248">
        <v>3</v>
      </c>
      <c r="E107" s="248" t="s">
        <v>73</v>
      </c>
      <c r="F107" s="227">
        <f>D107*C107</f>
        <v>1080</v>
      </c>
      <c r="G107" s="207">
        <f>H107/C107</f>
        <v>1</v>
      </c>
      <c r="H107" s="251">
        <v>360</v>
      </c>
      <c r="I107" s="207">
        <f>J107/C107</f>
        <v>1</v>
      </c>
      <c r="J107" s="251">
        <v>360</v>
      </c>
      <c r="K107" s="242">
        <f>L107/C107</f>
        <v>1</v>
      </c>
      <c r="L107" s="251">
        <v>360</v>
      </c>
      <c r="M107" s="200"/>
      <c r="N107" s="252">
        <f>SUM(C107:M107)</f>
        <v>2526</v>
      </c>
    </row>
    <row r="108" spans="1:15">
      <c r="A108" s="225">
        <v>72</v>
      </c>
      <c r="B108" s="236" t="s">
        <v>621</v>
      </c>
      <c r="C108" s="247">
        <v>360</v>
      </c>
      <c r="D108" s="248">
        <v>3</v>
      </c>
      <c r="E108" s="248" t="s">
        <v>73</v>
      </c>
      <c r="F108" s="227">
        <f>D108*C108</f>
        <v>1080</v>
      </c>
      <c r="G108" s="207">
        <f>H108/C108</f>
        <v>1</v>
      </c>
      <c r="H108" s="251">
        <v>360</v>
      </c>
      <c r="I108" s="207">
        <f>J108/C108</f>
        <v>1</v>
      </c>
      <c r="J108" s="251">
        <v>360</v>
      </c>
      <c r="K108" s="242">
        <f>L108/C108</f>
        <v>1</v>
      </c>
      <c r="L108" s="251">
        <v>360</v>
      </c>
      <c r="M108" s="200"/>
      <c r="N108" s="252">
        <f>SUM(C108:M108)</f>
        <v>2526</v>
      </c>
    </row>
    <row r="109" spans="1:15">
      <c r="A109" s="199">
        <v>73</v>
      </c>
      <c r="B109" s="236" t="s">
        <v>622</v>
      </c>
      <c r="C109" s="247">
        <v>360</v>
      </c>
      <c r="D109" s="248">
        <v>6</v>
      </c>
      <c r="E109" s="248" t="s">
        <v>73</v>
      </c>
      <c r="F109" s="227">
        <f>D109*C109</f>
        <v>2160</v>
      </c>
      <c r="G109" s="207">
        <f>H109/C109</f>
        <v>2</v>
      </c>
      <c r="H109" s="251">
        <v>720</v>
      </c>
      <c r="I109" s="207">
        <f>J109/C109</f>
        <v>2</v>
      </c>
      <c r="J109" s="251">
        <v>720</v>
      </c>
      <c r="K109" s="242">
        <f>L109/C109</f>
        <v>2</v>
      </c>
      <c r="L109" s="251">
        <v>720</v>
      </c>
      <c r="M109" s="200"/>
      <c r="N109" s="252">
        <f>SUM(C109:M109)</f>
        <v>4692</v>
      </c>
    </row>
    <row r="110" spans="1:15">
      <c r="A110" s="225">
        <v>74</v>
      </c>
      <c r="B110" s="236" t="s">
        <v>623</v>
      </c>
      <c r="C110" s="247">
        <v>63</v>
      </c>
      <c r="D110" s="248">
        <v>6</v>
      </c>
      <c r="E110" s="248" t="s">
        <v>46</v>
      </c>
      <c r="F110" s="227">
        <f>D110*C110</f>
        <v>378</v>
      </c>
      <c r="G110" s="207">
        <f>H110/C110</f>
        <v>2</v>
      </c>
      <c r="H110" s="251">
        <v>126</v>
      </c>
      <c r="I110" s="207">
        <f>J110/C110</f>
        <v>2</v>
      </c>
      <c r="J110" s="251">
        <v>126</v>
      </c>
      <c r="K110" s="242">
        <f>L110/C110</f>
        <v>2</v>
      </c>
      <c r="L110" s="251">
        <v>126</v>
      </c>
      <c r="M110" s="200"/>
      <c r="N110" s="252">
        <f>SUM(C110:M110)</f>
        <v>831</v>
      </c>
    </row>
    <row r="111" spans="1:15">
      <c r="A111" s="199">
        <v>75</v>
      </c>
      <c r="B111" s="253" t="s">
        <v>624</v>
      </c>
      <c r="C111" s="254">
        <v>55</v>
      </c>
      <c r="D111" s="255">
        <v>239</v>
      </c>
      <c r="E111" s="255" t="s">
        <v>625</v>
      </c>
      <c r="F111" s="201">
        <f>D111*C111</f>
        <v>13145</v>
      </c>
      <c r="G111" s="207">
        <f>H111/C111</f>
        <v>81</v>
      </c>
      <c r="H111" s="246">
        <v>4455</v>
      </c>
      <c r="I111" s="207">
        <f>J111/C111</f>
        <v>79</v>
      </c>
      <c r="J111" s="246">
        <v>4345</v>
      </c>
      <c r="K111" s="242">
        <f>L111/C111</f>
        <v>79</v>
      </c>
      <c r="L111" s="246">
        <v>4345</v>
      </c>
      <c r="M111" s="200"/>
      <c r="N111" s="252">
        <f>SUM(C111:M111)</f>
        <v>26823</v>
      </c>
    </row>
    <row r="112" spans="1:15">
      <c r="A112" s="225">
        <v>76</v>
      </c>
      <c r="B112" s="253" t="s">
        <v>626</v>
      </c>
      <c r="C112" s="256">
        <v>60</v>
      </c>
      <c r="D112" s="257">
        <v>14</v>
      </c>
      <c r="E112" s="257" t="s">
        <v>625</v>
      </c>
      <c r="F112" s="201">
        <f>D112*C112</f>
        <v>840</v>
      </c>
      <c r="G112" s="207">
        <f>H112/C112</f>
        <v>4</v>
      </c>
      <c r="H112" s="251">
        <v>240</v>
      </c>
      <c r="I112" s="207">
        <f>J112/C112</f>
        <v>4</v>
      </c>
      <c r="J112" s="251">
        <v>240</v>
      </c>
      <c r="K112" s="242">
        <f>L112/C112</f>
        <v>6</v>
      </c>
      <c r="L112" s="251">
        <v>360</v>
      </c>
      <c r="M112" s="200"/>
      <c r="N112" s="252">
        <f>SUM(C112:M112)</f>
        <v>1768</v>
      </c>
    </row>
    <row r="113" spans="1:15">
      <c r="A113" s="199">
        <v>77</v>
      </c>
      <c r="B113" s="253" t="s">
        <v>627</v>
      </c>
      <c r="C113" s="256">
        <v>207.5</v>
      </c>
      <c r="D113" s="257">
        <v>2</v>
      </c>
      <c r="E113" s="257" t="s">
        <v>162</v>
      </c>
      <c r="F113" s="201">
        <f>D113*C113</f>
        <v>415</v>
      </c>
      <c r="G113" s="207">
        <f>H113/C113</f>
        <v>1</v>
      </c>
      <c r="H113" s="251">
        <v>207.5</v>
      </c>
      <c r="I113" s="207">
        <f>J113/C113</f>
        <v>1</v>
      </c>
      <c r="J113" s="251">
        <v>207.5</v>
      </c>
      <c r="K113" s="242"/>
      <c r="L113" s="258" t="s">
        <v>628</v>
      </c>
      <c r="M113" s="200"/>
      <c r="N113" s="252">
        <f>SUM(C113:M113)</f>
        <v>1041.5</v>
      </c>
    </row>
    <row r="114" spans="1:15">
      <c r="A114" s="225">
        <v>78</v>
      </c>
      <c r="B114" s="73" t="s">
        <v>629</v>
      </c>
      <c r="C114" s="259"/>
      <c r="D114" s="200"/>
      <c r="E114" s="200"/>
      <c r="F114" s="240">
        <v>15000</v>
      </c>
      <c r="G114" s="259"/>
      <c r="H114" s="260">
        <v>5000</v>
      </c>
      <c r="I114" s="200"/>
      <c r="J114" s="260">
        <v>5000</v>
      </c>
      <c r="K114" s="259"/>
      <c r="L114" s="260">
        <v>5000</v>
      </c>
      <c r="M114" s="200"/>
      <c r="N114" s="252">
        <f>SUM(C114:M114)</f>
        <v>30000</v>
      </c>
    </row>
    <row r="115" spans="1:15">
      <c r="A115" s="21" t="s">
        <v>82</v>
      </c>
      <c r="B115" s="211"/>
      <c r="C115" s="212">
        <f>SUM(C90:C114)</f>
        <v>27200.9</v>
      </c>
      <c r="D115" s="213">
        <f>SUM(D90:D114)</f>
        <v>362</v>
      </c>
      <c r="E115" s="214"/>
      <c r="F115" s="212">
        <f>SUM(F90:F114)</f>
        <v>151830</v>
      </c>
      <c r="G115" s="215">
        <f>SUM(G90:G114)</f>
        <v>123</v>
      </c>
      <c r="H115" s="212">
        <f>SUM(H90:H114)</f>
        <v>43964.3</v>
      </c>
      <c r="I115" s="216">
        <f>SUM(I90:I114)</f>
        <v>121</v>
      </c>
      <c r="J115" s="217">
        <f>SUM(J90:J114)</f>
        <v>64034.3</v>
      </c>
      <c r="K115" s="216">
        <f>SUM(K90:K114)</f>
        <v>118</v>
      </c>
      <c r="L115" s="212">
        <f>SUM(L90:L114)</f>
        <v>44931.4</v>
      </c>
      <c r="M115" s="212"/>
      <c r="N115" s="218">
        <f>SUM(C115:M115)</f>
        <v>332684.9</v>
      </c>
    </row>
    <row r="117" spans="1:15">
      <c r="A117" s="181" t="s">
        <v>0</v>
      </c>
      <c r="B117" s="181"/>
      <c r="C117" s="181"/>
    </row>
    <row r="118" spans="1:15">
      <c r="A118" s="182"/>
      <c r="B118" s="181"/>
      <c r="C118" s="181"/>
    </row>
    <row r="119" spans="1:15" customHeight="1" ht="15.75">
      <c r="F119" s="32" t="s">
        <v>1</v>
      </c>
      <c r="G119" s="32"/>
      <c r="H119" s="32"/>
      <c r="I119" s="32"/>
    </row>
    <row r="120" spans="1:15">
      <c r="G120" s="35" t="s">
        <v>2</v>
      </c>
      <c r="H120" s="35"/>
    </row>
    <row r="122" spans="1:15">
      <c r="A122" s="219" t="s">
        <v>541</v>
      </c>
      <c r="B122" s="219"/>
      <c r="C122" s="219"/>
      <c r="D122" s="219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5">
      <c r="A123" s="41" t="s">
        <v>542</v>
      </c>
      <c r="B123" s="41"/>
      <c r="C123" s="41"/>
      <c r="D123" s="41"/>
      <c r="E123" s="41"/>
      <c r="F123" s="42" t="s">
        <v>5</v>
      </c>
      <c r="G123" s="42"/>
      <c r="H123" s="42"/>
      <c r="I123" s="42"/>
      <c r="J123" s="42"/>
      <c r="K123" s="43" t="s">
        <v>630</v>
      </c>
      <c r="L123" s="43"/>
      <c r="M123" s="43"/>
      <c r="N123" s="43"/>
    </row>
    <row r="124" spans="1:15">
      <c r="A124" s="184" t="s">
        <v>544</v>
      </c>
      <c r="B124" s="184"/>
      <c r="C124" s="184"/>
      <c r="D124" s="184"/>
      <c r="E124" s="184"/>
      <c r="F124" s="45" t="s">
        <v>8</v>
      </c>
      <c r="G124" s="42" t="s">
        <v>9</v>
      </c>
      <c r="H124" s="42"/>
      <c r="I124" s="42" t="s">
        <v>10</v>
      </c>
      <c r="J124" s="42"/>
      <c r="K124" s="46" t="s">
        <v>11</v>
      </c>
      <c r="L124" s="46"/>
      <c r="M124" s="46"/>
      <c r="N124" s="46"/>
    </row>
    <row r="125" spans="1:15">
      <c r="A125" s="47" t="s">
        <v>12</v>
      </c>
      <c r="B125" s="47" t="s">
        <v>13</v>
      </c>
      <c r="C125" s="47" t="s">
        <v>14</v>
      </c>
      <c r="D125" s="48" t="s">
        <v>15</v>
      </c>
      <c r="E125" s="49"/>
      <c r="F125" s="47" t="s">
        <v>16</v>
      </c>
      <c r="G125" s="42" t="s">
        <v>17</v>
      </c>
      <c r="H125" s="42"/>
      <c r="I125" s="42"/>
      <c r="J125" s="42"/>
      <c r="K125" s="42"/>
      <c r="L125" s="42"/>
      <c r="M125" s="42"/>
      <c r="N125" s="42"/>
    </row>
    <row r="126" spans="1:15">
      <c r="A126" s="47"/>
      <c r="B126" s="47"/>
      <c r="C126" s="47"/>
      <c r="D126" s="50"/>
      <c r="E126" s="51"/>
      <c r="F126" s="47"/>
      <c r="G126" s="52" t="s">
        <v>18</v>
      </c>
      <c r="H126" s="52"/>
      <c r="I126" s="185" t="s">
        <v>19</v>
      </c>
      <c r="J126" s="185"/>
      <c r="K126" s="54" t="s">
        <v>20</v>
      </c>
      <c r="L126" s="54"/>
      <c r="M126" s="186" t="s">
        <v>21</v>
      </c>
      <c r="N126" s="186"/>
    </row>
    <row r="127" spans="1:15">
      <c r="A127" s="47"/>
      <c r="B127" s="187"/>
      <c r="C127" s="187"/>
      <c r="D127" s="220" t="s">
        <v>22</v>
      </c>
      <c r="E127" s="220" t="s">
        <v>13</v>
      </c>
      <c r="F127" s="187"/>
      <c r="G127" s="221" t="s">
        <v>23</v>
      </c>
      <c r="H127" s="220" t="s">
        <v>24</v>
      </c>
      <c r="I127" s="220" t="s">
        <v>23</v>
      </c>
      <c r="J127" s="220" t="s">
        <v>24</v>
      </c>
      <c r="K127" s="220" t="s">
        <v>23</v>
      </c>
      <c r="L127" s="220" t="s">
        <v>24</v>
      </c>
      <c r="M127" s="220" t="s">
        <v>23</v>
      </c>
      <c r="N127" s="220" t="s">
        <v>24</v>
      </c>
    </row>
    <row r="128" spans="1:15">
      <c r="A128" s="188">
        <v>79</v>
      </c>
      <c r="B128" s="261" t="s">
        <v>631</v>
      </c>
      <c r="C128" s="255">
        <v>55.33</v>
      </c>
      <c r="D128" s="255">
        <v>4</v>
      </c>
      <c r="E128" s="255" t="s">
        <v>73</v>
      </c>
      <c r="F128" s="262">
        <f>D128*C128</f>
        <v>221.32</v>
      </c>
      <c r="G128" s="200">
        <f>H128/C128</f>
        <v>4</v>
      </c>
      <c r="H128" s="246">
        <v>221.32</v>
      </c>
      <c r="I128" s="200"/>
      <c r="J128" s="263" t="s">
        <v>628</v>
      </c>
      <c r="K128" s="200"/>
      <c r="L128" s="263" t="s">
        <v>628</v>
      </c>
      <c r="M128" s="200"/>
      <c r="N128" s="201">
        <f>SUM(C128:M128)</f>
        <v>505.97</v>
      </c>
    </row>
    <row r="129" spans="1:15">
      <c r="A129" s="188">
        <v>80</v>
      </c>
      <c r="B129" s="261" t="s">
        <v>632</v>
      </c>
      <c r="C129" s="255">
        <v>18</v>
      </c>
      <c r="D129" s="255">
        <v>3</v>
      </c>
      <c r="E129" s="255" t="s">
        <v>323</v>
      </c>
      <c r="F129" s="262">
        <f>D129*C129</f>
        <v>54</v>
      </c>
      <c r="G129" s="200"/>
      <c r="H129" s="258" t="s">
        <v>628</v>
      </c>
      <c r="I129" s="200">
        <f>J129*C129</f>
        <v>972</v>
      </c>
      <c r="J129" s="251">
        <v>54</v>
      </c>
      <c r="K129" s="200"/>
      <c r="L129" s="258" t="s">
        <v>628</v>
      </c>
      <c r="M129" s="200"/>
      <c r="N129" s="200">
        <f>SUM(C129:M129)</f>
        <v>1101</v>
      </c>
    </row>
    <row r="130" spans="1:15">
      <c r="A130" s="188">
        <v>81</v>
      </c>
      <c r="B130" s="261" t="s">
        <v>633</v>
      </c>
      <c r="C130" s="255">
        <v>128</v>
      </c>
      <c r="D130" s="255">
        <v>3</v>
      </c>
      <c r="E130" s="255" t="s">
        <v>323</v>
      </c>
      <c r="F130" s="262">
        <f>D130*C130</f>
        <v>384</v>
      </c>
      <c r="G130" s="200">
        <f>H130/C130</f>
        <v>1</v>
      </c>
      <c r="H130" s="264">
        <v>128</v>
      </c>
      <c r="I130" s="200">
        <f>J130*C130</f>
        <v>32768</v>
      </c>
      <c r="J130" s="251">
        <v>256</v>
      </c>
      <c r="K130" s="200"/>
      <c r="L130" s="258" t="s">
        <v>628</v>
      </c>
      <c r="M130" s="200"/>
      <c r="N130" s="200">
        <f>SUM(C130:M130)</f>
        <v>33668</v>
      </c>
    </row>
    <row r="131" spans="1:15">
      <c r="A131" s="188">
        <v>82</v>
      </c>
      <c r="B131" s="261" t="s">
        <v>634</v>
      </c>
      <c r="C131" s="255">
        <v>1350</v>
      </c>
      <c r="D131" s="255">
        <v>4</v>
      </c>
      <c r="E131" s="255" t="s">
        <v>323</v>
      </c>
      <c r="F131" s="262">
        <f>D131*C131</f>
        <v>5400</v>
      </c>
      <c r="G131" s="200">
        <f>H131/C131</f>
        <v>1</v>
      </c>
      <c r="H131" s="246">
        <v>1350</v>
      </c>
      <c r="I131" s="200">
        <f>J131*C131</f>
        <v>1822500</v>
      </c>
      <c r="J131" s="246">
        <v>1350</v>
      </c>
      <c r="K131" s="200">
        <f>L131/C131</f>
        <v>2</v>
      </c>
      <c r="L131" s="265">
        <v>2700</v>
      </c>
      <c r="M131" s="200"/>
      <c r="N131" s="200">
        <f>SUM(C131:M131)</f>
        <v>1834657</v>
      </c>
    </row>
    <row r="132" spans="1:15">
      <c r="A132" s="188">
        <v>83</v>
      </c>
      <c r="B132" s="261" t="s">
        <v>635</v>
      </c>
      <c r="C132" s="255">
        <v>57</v>
      </c>
      <c r="D132" s="255">
        <v>2</v>
      </c>
      <c r="E132" s="255" t="s">
        <v>46</v>
      </c>
      <c r="F132" s="262">
        <f>D132*C132</f>
        <v>114</v>
      </c>
      <c r="G132" s="200"/>
      <c r="H132" s="263" t="s">
        <v>628</v>
      </c>
      <c r="I132" s="200">
        <f>J132*C132</f>
        <v>6498</v>
      </c>
      <c r="J132" s="246">
        <v>114</v>
      </c>
      <c r="K132" s="200"/>
      <c r="L132" s="258" t="s">
        <v>628</v>
      </c>
      <c r="M132" s="200"/>
      <c r="N132" s="200">
        <f>SUM(C132:M132)</f>
        <v>6785</v>
      </c>
    </row>
    <row r="133" spans="1:15">
      <c r="A133" s="188">
        <v>84</v>
      </c>
      <c r="B133" s="261" t="s">
        <v>636</v>
      </c>
      <c r="C133" s="255">
        <v>16</v>
      </c>
      <c r="D133" s="255">
        <v>12</v>
      </c>
      <c r="E133" s="255" t="s">
        <v>46</v>
      </c>
      <c r="F133" s="262">
        <f>D133*C133</f>
        <v>192</v>
      </c>
      <c r="G133" s="200">
        <f>H133/C133</f>
        <v>12</v>
      </c>
      <c r="H133" s="251">
        <v>192</v>
      </c>
      <c r="I133" s="200"/>
      <c r="J133" s="258" t="s">
        <v>628</v>
      </c>
      <c r="K133" s="200"/>
      <c r="L133" s="258" t="s">
        <v>628</v>
      </c>
      <c r="M133" s="200"/>
      <c r="N133" s="200">
        <f>SUM(C133:M133)</f>
        <v>424</v>
      </c>
    </row>
    <row r="134" spans="1:15">
      <c r="A134" s="188">
        <v>85</v>
      </c>
      <c r="B134" s="261" t="s">
        <v>637</v>
      </c>
      <c r="C134" s="255">
        <v>1800</v>
      </c>
      <c r="D134" s="255">
        <v>1</v>
      </c>
      <c r="E134" s="255" t="s">
        <v>638</v>
      </c>
      <c r="F134" s="262">
        <f>D134*C134</f>
        <v>1800</v>
      </c>
      <c r="G134" s="200"/>
      <c r="H134" s="266" t="s">
        <v>628</v>
      </c>
      <c r="I134" s="200"/>
      <c r="J134" s="258" t="s">
        <v>628</v>
      </c>
      <c r="K134" s="200">
        <f>L134/C134</f>
        <v>1</v>
      </c>
      <c r="L134" s="265">
        <v>1800</v>
      </c>
      <c r="M134" s="200"/>
      <c r="N134" s="200">
        <f>SUM(C134:M134)</f>
        <v>5402</v>
      </c>
    </row>
    <row r="135" spans="1:15">
      <c r="A135" s="188">
        <v>86</v>
      </c>
      <c r="B135" s="261" t="s">
        <v>547</v>
      </c>
      <c r="C135" s="255">
        <v>93</v>
      </c>
      <c r="D135" s="255">
        <v>4</v>
      </c>
      <c r="E135" s="255" t="s">
        <v>73</v>
      </c>
      <c r="F135" s="262">
        <f>D135*C135</f>
        <v>372</v>
      </c>
      <c r="G135" s="200"/>
      <c r="H135" s="266" t="s">
        <v>628</v>
      </c>
      <c r="I135" s="200"/>
      <c r="J135" s="258" t="s">
        <v>628</v>
      </c>
      <c r="K135" s="200">
        <f>L135/C135</f>
        <v>4</v>
      </c>
      <c r="L135" s="251">
        <v>372</v>
      </c>
      <c r="M135" s="200"/>
      <c r="N135" s="200">
        <f>SUM(C135:M135)</f>
        <v>845</v>
      </c>
    </row>
    <row r="136" spans="1:15">
      <c r="A136" s="188">
        <v>87</v>
      </c>
      <c r="B136" s="261" t="s">
        <v>639</v>
      </c>
      <c r="C136" s="255">
        <v>25</v>
      </c>
      <c r="D136" s="255">
        <v>11</v>
      </c>
      <c r="E136" s="255" t="s">
        <v>640</v>
      </c>
      <c r="F136" s="262">
        <f>D136*C136</f>
        <v>275</v>
      </c>
      <c r="G136" s="200">
        <f>H136/C136</f>
        <v>5</v>
      </c>
      <c r="H136" s="251">
        <v>125</v>
      </c>
      <c r="I136" s="200"/>
      <c r="J136" s="266" t="s">
        <v>628</v>
      </c>
      <c r="K136" s="200">
        <f>L136/C136</f>
        <v>6</v>
      </c>
      <c r="L136" s="251">
        <v>150</v>
      </c>
      <c r="M136" s="200"/>
      <c r="N136" s="200">
        <f>SUM(C136:M136)</f>
        <v>597</v>
      </c>
    </row>
    <row r="137" spans="1:15">
      <c r="A137" s="188">
        <v>88</v>
      </c>
      <c r="B137" s="261" t="s">
        <v>641</v>
      </c>
      <c r="C137" s="255">
        <v>52</v>
      </c>
      <c r="D137" s="255">
        <v>12</v>
      </c>
      <c r="E137" s="255" t="s">
        <v>73</v>
      </c>
      <c r="F137" s="262">
        <f>D137*C137</f>
        <v>624</v>
      </c>
      <c r="G137" s="200">
        <f>H137/C137</f>
        <v>5</v>
      </c>
      <c r="H137" s="264">
        <v>260</v>
      </c>
      <c r="I137" s="200">
        <f>J137*C137</f>
        <v>13520</v>
      </c>
      <c r="J137" s="251">
        <v>260</v>
      </c>
      <c r="K137" s="200">
        <f>L137/C137</f>
        <v>2</v>
      </c>
      <c r="L137" s="251">
        <v>104</v>
      </c>
      <c r="M137" s="200"/>
      <c r="N137" s="200">
        <f>SUM(C137:M137)</f>
        <v>14839</v>
      </c>
    </row>
    <row r="138" spans="1:15">
      <c r="A138" s="188">
        <v>89</v>
      </c>
      <c r="B138" s="261" t="s">
        <v>642</v>
      </c>
      <c r="C138" s="255">
        <v>112</v>
      </c>
      <c r="D138" s="255">
        <v>2</v>
      </c>
      <c r="E138" s="255" t="s">
        <v>46</v>
      </c>
      <c r="F138" s="262">
        <f>D138*C138</f>
        <v>224</v>
      </c>
      <c r="G138" s="200"/>
      <c r="H138" s="266" t="s">
        <v>628</v>
      </c>
      <c r="I138" s="200">
        <f>J138*C138</f>
        <v>12544</v>
      </c>
      <c r="J138" s="264">
        <v>112</v>
      </c>
      <c r="K138" s="200">
        <f>L138/C138</f>
        <v>1</v>
      </c>
      <c r="L138" s="264">
        <v>112</v>
      </c>
      <c r="M138" s="200"/>
      <c r="N138" s="200">
        <f>SUM(C138:M138)</f>
        <v>13107</v>
      </c>
    </row>
    <row r="139" spans="1:15">
      <c r="A139" s="188">
        <v>90</v>
      </c>
      <c r="B139" s="261" t="s">
        <v>643</v>
      </c>
      <c r="C139" s="255">
        <v>6</v>
      </c>
      <c r="D139" s="255">
        <v>36</v>
      </c>
      <c r="E139" s="255" t="s">
        <v>46</v>
      </c>
      <c r="F139" s="262">
        <f>D139*C139</f>
        <v>216</v>
      </c>
      <c r="G139" s="200">
        <f>H139/C139</f>
        <v>12</v>
      </c>
      <c r="H139" s="264">
        <v>72</v>
      </c>
      <c r="I139" s="200">
        <f>J139*C139</f>
        <v>432</v>
      </c>
      <c r="J139" s="251">
        <v>72</v>
      </c>
      <c r="K139" s="200">
        <f>L139/C139</f>
        <v>12</v>
      </c>
      <c r="L139" s="251">
        <v>72</v>
      </c>
      <c r="M139" s="200"/>
      <c r="N139" s="200">
        <f>SUM(C139:M139)</f>
        <v>930</v>
      </c>
    </row>
    <row r="140" spans="1:15">
      <c r="A140" s="188">
        <v>91</v>
      </c>
      <c r="B140" s="261" t="s">
        <v>644</v>
      </c>
      <c r="C140" s="255">
        <v>1</v>
      </c>
      <c r="D140" s="255">
        <v>45</v>
      </c>
      <c r="E140" s="255" t="s">
        <v>46</v>
      </c>
      <c r="F140" s="262">
        <f>D140*C140</f>
        <v>45</v>
      </c>
      <c r="G140" s="200">
        <f>H140/C140</f>
        <v>11</v>
      </c>
      <c r="H140" s="251">
        <v>11</v>
      </c>
      <c r="I140" s="200">
        <f>J140*C140</f>
        <v>13</v>
      </c>
      <c r="J140" s="251">
        <v>13</v>
      </c>
      <c r="K140" s="200">
        <f>L140/C140</f>
        <v>21</v>
      </c>
      <c r="L140" s="251">
        <v>21</v>
      </c>
      <c r="M140" s="200"/>
      <c r="N140" s="200">
        <f>SUM(C140:M140)</f>
        <v>181</v>
      </c>
    </row>
    <row r="141" spans="1:15">
      <c r="A141" s="188">
        <v>92</v>
      </c>
      <c r="B141" s="261" t="s">
        <v>645</v>
      </c>
      <c r="C141" s="255">
        <v>15</v>
      </c>
      <c r="D141" s="255">
        <v>15</v>
      </c>
      <c r="E141" s="255" t="s">
        <v>46</v>
      </c>
      <c r="F141" s="262">
        <f>D141*C141</f>
        <v>225</v>
      </c>
      <c r="G141" s="200"/>
      <c r="H141" s="266" t="s">
        <v>628</v>
      </c>
      <c r="I141" s="200">
        <f>J141*C141</f>
        <v>900</v>
      </c>
      <c r="J141" s="251">
        <v>60</v>
      </c>
      <c r="K141" s="200">
        <f>L141/C141</f>
        <v>11</v>
      </c>
      <c r="L141" s="251">
        <v>165</v>
      </c>
      <c r="M141" s="200"/>
      <c r="N141" s="200">
        <f>SUM(C141:M141)</f>
        <v>1391</v>
      </c>
    </row>
    <row r="142" spans="1:15">
      <c r="A142" s="188">
        <v>93</v>
      </c>
      <c r="B142" s="261" t="s">
        <v>646</v>
      </c>
      <c r="C142" s="255">
        <v>40</v>
      </c>
      <c r="D142" s="255">
        <v>20</v>
      </c>
      <c r="E142" s="255" t="s">
        <v>647</v>
      </c>
      <c r="F142" s="262">
        <f>D142*C142</f>
        <v>800</v>
      </c>
      <c r="G142" s="200">
        <f>H142/C142</f>
        <v>10</v>
      </c>
      <c r="H142" s="251">
        <v>400</v>
      </c>
      <c r="I142" s="200"/>
      <c r="J142" s="266" t="s">
        <v>628</v>
      </c>
      <c r="K142" s="200">
        <f>L142/C142</f>
        <v>10</v>
      </c>
      <c r="L142" s="251">
        <v>400</v>
      </c>
      <c r="M142" s="200"/>
      <c r="N142" s="200">
        <f>SUM(C142:M142)</f>
        <v>1680</v>
      </c>
    </row>
    <row r="143" spans="1:15">
      <c r="A143" s="188">
        <v>94</v>
      </c>
      <c r="B143" s="261" t="s">
        <v>648</v>
      </c>
      <c r="C143" s="255">
        <v>60</v>
      </c>
      <c r="D143" s="255">
        <v>5</v>
      </c>
      <c r="E143" s="255" t="s">
        <v>640</v>
      </c>
      <c r="F143" s="262">
        <f>D143*C143</f>
        <v>300</v>
      </c>
      <c r="G143" s="200"/>
      <c r="H143" s="266" t="s">
        <v>628</v>
      </c>
      <c r="I143" s="200">
        <f>J143*C143</f>
        <v>18000</v>
      </c>
      <c r="J143" s="264">
        <v>300</v>
      </c>
      <c r="K143" s="200"/>
      <c r="L143" s="266" t="s">
        <v>628</v>
      </c>
      <c r="M143" s="200"/>
      <c r="N143" s="200">
        <f>SUM(C143:M143)</f>
        <v>18665</v>
      </c>
    </row>
    <row r="144" spans="1:15">
      <c r="A144" s="188">
        <v>95</v>
      </c>
      <c r="B144" s="261" t="s">
        <v>649</v>
      </c>
      <c r="C144" s="255">
        <v>511.32</v>
      </c>
      <c r="D144" s="255">
        <v>1</v>
      </c>
      <c r="E144" s="255" t="s">
        <v>371</v>
      </c>
      <c r="F144" s="262">
        <f>D144*C144</f>
        <v>511.32</v>
      </c>
      <c r="G144" s="200"/>
      <c r="H144" s="258" t="s">
        <v>628</v>
      </c>
      <c r="I144" s="200">
        <f>J144*C144</f>
        <v>261448.1424</v>
      </c>
      <c r="J144" s="251">
        <v>511.32</v>
      </c>
      <c r="K144" s="200"/>
      <c r="L144" s="266" t="s">
        <v>628</v>
      </c>
      <c r="M144" s="200"/>
      <c r="N144" s="200">
        <f>SUM(C144:M144)</f>
        <v>262983.1024</v>
      </c>
    </row>
    <row r="145" spans="1:15">
      <c r="A145" s="188">
        <v>96</v>
      </c>
      <c r="B145" s="261" t="s">
        <v>650</v>
      </c>
      <c r="C145" s="255">
        <v>10.18</v>
      </c>
      <c r="D145" s="255">
        <v>2</v>
      </c>
      <c r="E145" s="255" t="s">
        <v>46</v>
      </c>
      <c r="F145" s="262">
        <f>D145*C145</f>
        <v>20.36</v>
      </c>
      <c r="G145" s="200"/>
      <c r="H145" s="258" t="s">
        <v>628</v>
      </c>
      <c r="I145" s="200">
        <f>J145*C145</f>
        <v>207.2648</v>
      </c>
      <c r="J145" s="267">
        <v>20.36</v>
      </c>
      <c r="K145" s="200"/>
      <c r="L145" s="263" t="s">
        <v>628</v>
      </c>
      <c r="M145" s="200"/>
      <c r="N145" s="200">
        <f>SUM(C145:M145)</f>
        <v>260.1648</v>
      </c>
    </row>
    <row r="146" spans="1:15">
      <c r="A146" s="188">
        <v>97</v>
      </c>
      <c r="B146" s="261" t="s">
        <v>651</v>
      </c>
      <c r="C146" s="255">
        <v>30</v>
      </c>
      <c r="D146" s="255">
        <v>1</v>
      </c>
      <c r="E146" s="255" t="s">
        <v>192</v>
      </c>
      <c r="F146" s="262">
        <f>D146*C146</f>
        <v>30</v>
      </c>
      <c r="G146" s="200"/>
      <c r="H146" s="258" t="s">
        <v>628</v>
      </c>
      <c r="I146" s="200">
        <f>J146*C146</f>
        <v>900</v>
      </c>
      <c r="J146" s="246">
        <v>30</v>
      </c>
      <c r="K146" s="200"/>
      <c r="L146" s="263" t="s">
        <v>628</v>
      </c>
      <c r="M146" s="200"/>
      <c r="N146" s="200">
        <f>SUM(C146:M146)</f>
        <v>991</v>
      </c>
    </row>
    <row r="147" spans="1:15">
      <c r="A147" s="188">
        <v>98</v>
      </c>
      <c r="B147" s="261" t="s">
        <v>652</v>
      </c>
      <c r="C147" s="255">
        <v>4</v>
      </c>
      <c r="D147" s="255">
        <v>50</v>
      </c>
      <c r="E147" s="255" t="s">
        <v>46</v>
      </c>
      <c r="F147" s="262">
        <f>D147*C147</f>
        <v>200</v>
      </c>
      <c r="G147" s="200"/>
      <c r="H147" s="266" t="s">
        <v>628</v>
      </c>
      <c r="I147" s="200">
        <f>J147*C147</f>
        <v>800</v>
      </c>
      <c r="J147" s="251">
        <v>200</v>
      </c>
      <c r="K147" s="200"/>
      <c r="L147" s="266" t="s">
        <v>628</v>
      </c>
      <c r="M147" s="200"/>
      <c r="N147" s="200">
        <f>SUM(C147:M147)</f>
        <v>1254</v>
      </c>
    </row>
    <row r="148" spans="1:15">
      <c r="A148" s="188">
        <v>99</v>
      </c>
      <c r="B148" s="268" t="s">
        <v>653</v>
      </c>
      <c r="C148" s="255">
        <v>3.5</v>
      </c>
      <c r="D148" s="255">
        <v>50</v>
      </c>
      <c r="E148" s="257" t="s">
        <v>46</v>
      </c>
      <c r="F148" s="262">
        <f>D148*C148</f>
        <v>175</v>
      </c>
      <c r="G148" s="200"/>
      <c r="H148" s="269" t="s">
        <v>628</v>
      </c>
      <c r="I148" s="200">
        <f>J148*C148</f>
        <v>612.5</v>
      </c>
      <c r="J148" s="246">
        <v>175</v>
      </c>
      <c r="K148" s="200"/>
      <c r="L148" s="269" t="s">
        <v>628</v>
      </c>
      <c r="M148" s="200"/>
      <c r="N148" s="200">
        <f>SUM(C148:M148)</f>
        <v>1016</v>
      </c>
    </row>
    <row r="149" spans="1:15">
      <c r="A149" s="188">
        <v>100</v>
      </c>
      <c r="B149" s="261" t="s">
        <v>654</v>
      </c>
      <c r="C149" s="255">
        <v>450</v>
      </c>
      <c r="D149" s="255">
        <v>20</v>
      </c>
      <c r="E149" s="255" t="s">
        <v>73</v>
      </c>
      <c r="F149" s="252">
        <f>C149*D149</f>
        <v>9000</v>
      </c>
      <c r="G149" s="200">
        <f>H149/C149</f>
        <v>7</v>
      </c>
      <c r="H149" s="246">
        <v>3150</v>
      </c>
      <c r="I149" s="200">
        <f>J149*C149</f>
        <v>1417500</v>
      </c>
      <c r="J149" s="246">
        <v>3150</v>
      </c>
      <c r="K149" s="200">
        <f>L149/C149</f>
        <v>6</v>
      </c>
      <c r="L149" s="246">
        <v>2700</v>
      </c>
      <c r="M149" s="200"/>
      <c r="N149" s="200">
        <f>SUM(C149:M149)</f>
        <v>1435983</v>
      </c>
    </row>
    <row r="150" spans="1:15">
      <c r="A150" s="188">
        <v>101</v>
      </c>
      <c r="B150" s="261" t="s">
        <v>655</v>
      </c>
      <c r="C150" s="255">
        <v>65</v>
      </c>
      <c r="D150" s="255">
        <v>6</v>
      </c>
      <c r="E150" s="255" t="s">
        <v>31</v>
      </c>
      <c r="F150" s="252">
        <f>C150*D150</f>
        <v>390</v>
      </c>
      <c r="G150" s="200"/>
      <c r="H150" s="258" t="s">
        <v>628</v>
      </c>
      <c r="I150" s="200">
        <f>J150*C150</f>
        <v>25350</v>
      </c>
      <c r="J150" s="251">
        <v>390</v>
      </c>
      <c r="K150" s="200"/>
      <c r="L150" s="258" t="s">
        <v>628</v>
      </c>
      <c r="M150" s="200"/>
      <c r="N150" s="200">
        <f>SUM(C150:M150)</f>
        <v>26201</v>
      </c>
    </row>
    <row r="151" spans="1:15">
      <c r="A151" s="188">
        <v>102</v>
      </c>
      <c r="B151" s="261" t="s">
        <v>656</v>
      </c>
      <c r="C151" s="255">
        <v>241</v>
      </c>
      <c r="D151" s="255">
        <v>1</v>
      </c>
      <c r="E151" s="255" t="s">
        <v>192</v>
      </c>
      <c r="F151" s="252">
        <f>C151*D151</f>
        <v>241</v>
      </c>
      <c r="G151" s="200"/>
      <c r="H151" s="258" t="s">
        <v>628</v>
      </c>
      <c r="I151" s="200">
        <f>J151*C151</f>
        <v>58081</v>
      </c>
      <c r="J151" s="251">
        <v>241</v>
      </c>
      <c r="K151" s="200"/>
      <c r="L151" s="258" t="s">
        <v>628</v>
      </c>
      <c r="M151" s="200"/>
      <c r="N151" s="200">
        <f>SUM(C151:M151)</f>
        <v>58805</v>
      </c>
    </row>
    <row r="152" spans="1:15">
      <c r="A152" s="188">
        <v>103</v>
      </c>
      <c r="B152" s="261" t="s">
        <v>657</v>
      </c>
      <c r="C152" s="255">
        <v>235</v>
      </c>
      <c r="D152" s="255">
        <v>30</v>
      </c>
      <c r="E152" s="255" t="s">
        <v>69</v>
      </c>
      <c r="F152" s="252">
        <f>C152*D152</f>
        <v>7050</v>
      </c>
      <c r="G152" s="200">
        <f>H152/C152</f>
        <v>15</v>
      </c>
      <c r="H152" s="246">
        <v>3525</v>
      </c>
      <c r="I152" s="200">
        <f>J152*C152</f>
        <v>828375</v>
      </c>
      <c r="J152" s="246">
        <v>3525</v>
      </c>
      <c r="K152" s="200"/>
      <c r="L152" s="258" t="s">
        <v>628</v>
      </c>
      <c r="M152" s="200"/>
      <c r="N152" s="200">
        <f>SUM(C152:M152)</f>
        <v>842755</v>
      </c>
    </row>
    <row r="153" spans="1:15">
      <c r="A153" s="188">
        <v>104</v>
      </c>
      <c r="B153" s="261" t="s">
        <v>658</v>
      </c>
      <c r="C153" s="255">
        <v>205</v>
      </c>
      <c r="D153" s="255">
        <v>30</v>
      </c>
      <c r="E153" s="255" t="s">
        <v>69</v>
      </c>
      <c r="F153" s="252">
        <f>C153*D153</f>
        <v>6150</v>
      </c>
      <c r="G153" s="200">
        <f>H153/C153</f>
        <v>15</v>
      </c>
      <c r="H153" s="246">
        <v>3075</v>
      </c>
      <c r="I153" s="200">
        <f>J153*C153</f>
        <v>630375</v>
      </c>
      <c r="J153" s="246">
        <v>3075</v>
      </c>
      <c r="K153" s="200"/>
      <c r="L153" s="258" t="s">
        <v>628</v>
      </c>
      <c r="M153" s="200"/>
      <c r="N153" s="200">
        <f>SUM(C153:M153)</f>
        <v>642925</v>
      </c>
    </row>
    <row r="154" spans="1:15">
      <c r="A154" s="188">
        <v>105</v>
      </c>
      <c r="B154" s="261" t="s">
        <v>659</v>
      </c>
      <c r="C154" s="255">
        <v>90</v>
      </c>
      <c r="D154" s="255">
        <v>4</v>
      </c>
      <c r="E154" s="255" t="s">
        <v>46</v>
      </c>
      <c r="F154" s="252">
        <f>C154*D154</f>
        <v>360</v>
      </c>
      <c r="G154" s="200">
        <f>H154/C154</f>
        <v>4</v>
      </c>
      <c r="H154" s="251">
        <v>360</v>
      </c>
      <c r="I154" s="200"/>
      <c r="J154" s="258" t="s">
        <v>628</v>
      </c>
      <c r="K154" s="200"/>
      <c r="L154" s="258" t="s">
        <v>628</v>
      </c>
      <c r="M154" s="200"/>
      <c r="N154" s="200">
        <f>SUM(C154:M154)</f>
        <v>818</v>
      </c>
    </row>
    <row r="155" spans="1:15">
      <c r="A155" s="188">
        <v>106</v>
      </c>
      <c r="B155" s="261" t="s">
        <v>660</v>
      </c>
      <c r="C155" s="255">
        <v>40</v>
      </c>
      <c r="D155" s="255">
        <v>3</v>
      </c>
      <c r="E155" s="255" t="s">
        <v>46</v>
      </c>
      <c r="F155" s="252">
        <f>C155*D155</f>
        <v>120</v>
      </c>
      <c r="G155" s="200">
        <f>H155/C155</f>
        <v>3</v>
      </c>
      <c r="H155" s="251">
        <v>120</v>
      </c>
      <c r="I155" s="200"/>
      <c r="J155" s="258" t="s">
        <v>628</v>
      </c>
      <c r="K155" s="200"/>
      <c r="L155" s="258" t="s">
        <v>628</v>
      </c>
      <c r="M155" s="200"/>
      <c r="N155" s="200">
        <f>SUM(C155:M155)</f>
        <v>286</v>
      </c>
    </row>
    <row r="156" spans="1:15">
      <c r="A156" s="188">
        <v>107</v>
      </c>
      <c r="B156" s="261" t="s">
        <v>661</v>
      </c>
      <c r="C156" s="255">
        <v>35</v>
      </c>
      <c r="D156" s="255">
        <v>6</v>
      </c>
      <c r="E156" s="255" t="s">
        <v>323</v>
      </c>
      <c r="F156" s="252">
        <f>C156*D156</f>
        <v>210</v>
      </c>
      <c r="G156" s="200">
        <f>H156/C156</f>
        <v>3</v>
      </c>
      <c r="H156" s="251">
        <v>105</v>
      </c>
      <c r="I156" s="200"/>
      <c r="J156" s="258" t="s">
        <v>628</v>
      </c>
      <c r="K156" s="200">
        <f>L156/C156</f>
        <v>3</v>
      </c>
      <c r="L156" s="251">
        <v>105</v>
      </c>
      <c r="M156" s="200"/>
      <c r="N156" s="200">
        <f>SUM(C156:M156)</f>
        <v>467</v>
      </c>
    </row>
    <row r="157" spans="1:15">
      <c r="A157" s="188">
        <v>108</v>
      </c>
      <c r="B157" s="261" t="s">
        <v>662</v>
      </c>
      <c r="C157" s="255">
        <v>3</v>
      </c>
      <c r="D157" s="255">
        <v>96</v>
      </c>
      <c r="E157" s="255" t="s">
        <v>46</v>
      </c>
      <c r="F157" s="252">
        <f>C157*D157</f>
        <v>288</v>
      </c>
      <c r="G157" s="200">
        <f>H157/C157</f>
        <v>32</v>
      </c>
      <c r="H157" s="251">
        <v>96</v>
      </c>
      <c r="I157" s="200">
        <f>J157*C157</f>
        <v>288</v>
      </c>
      <c r="J157" s="251">
        <v>96</v>
      </c>
      <c r="K157" s="200">
        <f>L157/C157</f>
        <v>32</v>
      </c>
      <c r="L157" s="251">
        <v>96</v>
      </c>
      <c r="M157" s="200"/>
      <c r="N157" s="201">
        <f>SUM(C157:M157)</f>
        <v>1027</v>
      </c>
    </row>
    <row r="158" spans="1:15">
      <c r="A158" s="21" t="s">
        <v>182</v>
      </c>
      <c r="B158" s="22"/>
      <c r="C158" s="270">
        <f>SUM(C128:C157)</f>
        <v>5751.33</v>
      </c>
      <c r="D158" s="271">
        <f>SUM(D128:D157)</f>
        <v>479</v>
      </c>
      <c r="E158" s="272"/>
      <c r="F158" s="270">
        <f>SUM(F128:F157)</f>
        <v>35992</v>
      </c>
      <c r="G158" s="273">
        <f>SUM(G128:G157)</f>
        <v>140</v>
      </c>
      <c r="H158" s="212">
        <f>SUM(H128:H157)</f>
        <v>13190.32</v>
      </c>
      <c r="I158" s="216">
        <f>SUM(I128:I157)</f>
        <v>5132083.9072</v>
      </c>
      <c r="J158" s="217">
        <f>SUM(J128:J157)</f>
        <v>14004.68</v>
      </c>
      <c r="K158" s="216">
        <f>SUM(K128:K157)</f>
        <v>111</v>
      </c>
      <c r="L158" s="212">
        <f>SUM(L128:L157)</f>
        <v>8797</v>
      </c>
      <c r="M158" s="212"/>
      <c r="N158" s="218">
        <f>SUM(C158:M158)</f>
        <v>5210549.2372</v>
      </c>
    </row>
    <row r="159" spans="1:15">
      <c r="A159" s="181" t="s">
        <v>0</v>
      </c>
      <c r="B159" s="181"/>
      <c r="C159" s="181"/>
    </row>
    <row r="160" spans="1:15">
      <c r="A160" s="182"/>
      <c r="B160" s="181"/>
      <c r="C160" s="181"/>
    </row>
    <row r="161" spans="1:15" customHeight="1" ht="15.75">
      <c r="F161" s="32" t="s">
        <v>1</v>
      </c>
      <c r="G161" s="32"/>
      <c r="H161" s="32"/>
      <c r="I161" s="32"/>
    </row>
    <row r="162" spans="1:15">
      <c r="G162" s="35" t="s">
        <v>2</v>
      </c>
      <c r="H162" s="35"/>
    </row>
    <row r="164" spans="1:15">
      <c r="A164" s="219" t="s">
        <v>541</v>
      </c>
      <c r="B164" s="219"/>
      <c r="C164" s="219"/>
      <c r="D164" s="219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5">
      <c r="A165" s="41" t="s">
        <v>542</v>
      </c>
      <c r="B165" s="41"/>
      <c r="C165" s="41"/>
      <c r="D165" s="41"/>
      <c r="E165" s="41"/>
      <c r="F165" s="42" t="s">
        <v>5</v>
      </c>
      <c r="G165" s="42"/>
      <c r="H165" s="42"/>
      <c r="I165" s="42"/>
      <c r="J165" s="42"/>
      <c r="K165" s="43" t="s">
        <v>663</v>
      </c>
      <c r="L165" s="43"/>
      <c r="M165" s="43"/>
      <c r="N165" s="43"/>
    </row>
    <row r="166" spans="1:15">
      <c r="A166" s="184" t="s">
        <v>544</v>
      </c>
      <c r="B166" s="184"/>
      <c r="C166" s="184"/>
      <c r="D166" s="184"/>
      <c r="E166" s="184"/>
      <c r="F166" s="45" t="s">
        <v>8</v>
      </c>
      <c r="G166" s="42" t="s">
        <v>9</v>
      </c>
      <c r="H166" s="42"/>
      <c r="I166" s="42" t="s">
        <v>10</v>
      </c>
      <c r="J166" s="42"/>
      <c r="K166" s="46" t="s">
        <v>11</v>
      </c>
      <c r="L166" s="46"/>
      <c r="M166" s="46"/>
      <c r="N166" s="46"/>
    </row>
    <row r="167" spans="1:15">
      <c r="A167" s="47" t="s">
        <v>12</v>
      </c>
      <c r="B167" s="47" t="s">
        <v>13</v>
      </c>
      <c r="C167" s="47" t="s">
        <v>14</v>
      </c>
      <c r="D167" s="48" t="s">
        <v>15</v>
      </c>
      <c r="E167" s="49"/>
      <c r="F167" s="47" t="s">
        <v>16</v>
      </c>
      <c r="G167" s="42" t="s">
        <v>17</v>
      </c>
      <c r="H167" s="42"/>
      <c r="I167" s="42"/>
      <c r="J167" s="42"/>
      <c r="K167" s="42"/>
      <c r="L167" s="42"/>
      <c r="M167" s="42"/>
      <c r="N167" s="42"/>
    </row>
    <row r="168" spans="1:15">
      <c r="A168" s="47"/>
      <c r="B168" s="47"/>
      <c r="C168" s="47"/>
      <c r="D168" s="50"/>
      <c r="E168" s="51"/>
      <c r="F168" s="47"/>
      <c r="G168" s="52" t="s">
        <v>18</v>
      </c>
      <c r="H168" s="52"/>
      <c r="I168" s="185" t="s">
        <v>19</v>
      </c>
      <c r="J168" s="185"/>
      <c r="K168" s="54" t="s">
        <v>20</v>
      </c>
      <c r="L168" s="54"/>
      <c r="M168" s="186" t="s">
        <v>21</v>
      </c>
      <c r="N168" s="186"/>
    </row>
    <row r="169" spans="1:15">
      <c r="A169" s="47"/>
      <c r="B169" s="187"/>
      <c r="C169" s="187"/>
      <c r="D169" s="220" t="s">
        <v>22</v>
      </c>
      <c r="E169" s="220" t="s">
        <v>13</v>
      </c>
      <c r="F169" s="187"/>
      <c r="G169" s="221" t="s">
        <v>23</v>
      </c>
      <c r="H169" s="220" t="s">
        <v>24</v>
      </c>
      <c r="I169" s="220" t="s">
        <v>23</v>
      </c>
      <c r="J169" s="220" t="s">
        <v>24</v>
      </c>
      <c r="K169" s="220" t="s">
        <v>23</v>
      </c>
      <c r="L169" s="220" t="s">
        <v>24</v>
      </c>
      <c r="M169" s="220" t="s">
        <v>23</v>
      </c>
      <c r="N169" s="220" t="s">
        <v>24</v>
      </c>
    </row>
    <row r="170" spans="1:15">
      <c r="A170" s="188">
        <v>109</v>
      </c>
      <c r="B170" s="261" t="s">
        <v>664</v>
      </c>
      <c r="C170" s="274">
        <v>40</v>
      </c>
      <c r="D170" s="274">
        <v>5</v>
      </c>
      <c r="E170" s="274" t="s">
        <v>202</v>
      </c>
      <c r="F170" s="201">
        <f>D170*C170</f>
        <v>200</v>
      </c>
      <c r="G170" s="200"/>
      <c r="H170" s="266" t="s">
        <v>628</v>
      </c>
      <c r="I170" s="200">
        <f>J170/C170</f>
        <v>2</v>
      </c>
      <c r="J170" s="251">
        <v>80</v>
      </c>
      <c r="K170" s="200">
        <f>L170/C170</f>
        <v>3</v>
      </c>
      <c r="L170" s="251">
        <v>120</v>
      </c>
      <c r="M170" s="200"/>
      <c r="N170" s="201">
        <f>SUM(C170:M170)</f>
        <v>450</v>
      </c>
    </row>
    <row r="171" spans="1:15">
      <c r="A171" s="188">
        <v>110</v>
      </c>
      <c r="B171" s="261" t="s">
        <v>665</v>
      </c>
      <c r="C171" s="274">
        <v>5.5</v>
      </c>
      <c r="D171" s="274">
        <v>42</v>
      </c>
      <c r="E171" s="274" t="s">
        <v>46</v>
      </c>
      <c r="F171" s="201">
        <f>D171*C171</f>
        <v>231</v>
      </c>
      <c r="G171" s="200">
        <f>H171/D171</f>
        <v>5.5</v>
      </c>
      <c r="H171" s="251">
        <v>231</v>
      </c>
      <c r="I171" s="200"/>
      <c r="J171" s="258" t="s">
        <v>628</v>
      </c>
      <c r="K171" s="200"/>
      <c r="L171" s="258" t="s">
        <v>628</v>
      </c>
      <c r="M171" s="200"/>
      <c r="N171" s="200">
        <f>SUM(C171:M171)</f>
        <v>515</v>
      </c>
    </row>
    <row r="172" spans="1:15">
      <c r="A172" s="188">
        <v>111</v>
      </c>
      <c r="B172" s="261" t="s">
        <v>592</v>
      </c>
      <c r="C172" s="274">
        <v>58</v>
      </c>
      <c r="D172" s="274">
        <v>10</v>
      </c>
      <c r="E172" s="274" t="s">
        <v>46</v>
      </c>
      <c r="F172" s="201">
        <f>D172*C172</f>
        <v>580</v>
      </c>
      <c r="G172" s="200"/>
      <c r="H172" s="266" t="s">
        <v>628</v>
      </c>
      <c r="I172" s="200">
        <f>J172/C172</f>
        <v>5</v>
      </c>
      <c r="J172" s="251">
        <v>290</v>
      </c>
      <c r="K172" s="200">
        <f>L172/C172</f>
        <v>5</v>
      </c>
      <c r="L172" s="251">
        <v>290</v>
      </c>
      <c r="M172" s="200"/>
      <c r="N172" s="200">
        <f>SUM(C172:M172)</f>
        <v>1238</v>
      </c>
    </row>
    <row r="173" spans="1:15">
      <c r="A173" s="188">
        <v>112</v>
      </c>
      <c r="B173" s="261" t="s">
        <v>666</v>
      </c>
      <c r="C173" s="274">
        <v>40</v>
      </c>
      <c r="D173" s="274">
        <v>6</v>
      </c>
      <c r="E173" s="274" t="s">
        <v>323</v>
      </c>
      <c r="F173" s="201">
        <f>D173*C173</f>
        <v>240</v>
      </c>
      <c r="G173" s="200">
        <f>H173/D173</f>
        <v>0</v>
      </c>
      <c r="H173" s="253"/>
      <c r="I173" s="200">
        <f>J173/C173</f>
        <v>3</v>
      </c>
      <c r="J173" s="251">
        <v>120</v>
      </c>
      <c r="K173" s="200">
        <f>L173/C173</f>
        <v>3</v>
      </c>
      <c r="L173" s="251">
        <v>120</v>
      </c>
      <c r="M173" s="200"/>
      <c r="N173" s="200">
        <f>SUM(C173:M173)</f>
        <v>532</v>
      </c>
    </row>
    <row r="174" spans="1:15">
      <c r="A174" s="188">
        <v>113</v>
      </c>
      <c r="B174" s="261" t="s">
        <v>667</v>
      </c>
      <c r="C174" s="274">
        <v>7</v>
      </c>
      <c r="D174" s="274">
        <v>36</v>
      </c>
      <c r="E174" s="274" t="s">
        <v>46</v>
      </c>
      <c r="F174" s="201">
        <f>D174*C174</f>
        <v>252</v>
      </c>
      <c r="G174" s="275">
        <f>H174/D174</f>
        <v>2.3333333333333</v>
      </c>
      <c r="H174" s="251">
        <v>84</v>
      </c>
      <c r="I174" s="200">
        <f>J174/C174</f>
        <v>12</v>
      </c>
      <c r="J174" s="251">
        <v>84</v>
      </c>
      <c r="K174" s="200">
        <f>L174/C174</f>
        <v>12</v>
      </c>
      <c r="L174" s="251">
        <v>84</v>
      </c>
      <c r="M174" s="200"/>
      <c r="N174" s="200">
        <f>SUM(C174:M174)</f>
        <v>573.33333333333</v>
      </c>
    </row>
    <row r="175" spans="1:15">
      <c r="A175" s="188">
        <v>114</v>
      </c>
      <c r="B175" s="261" t="s">
        <v>668</v>
      </c>
      <c r="C175" s="274">
        <v>25</v>
      </c>
      <c r="D175" s="274">
        <v>3</v>
      </c>
      <c r="E175" s="274" t="s">
        <v>323</v>
      </c>
      <c r="F175" s="201">
        <f>D175*C175</f>
        <v>75</v>
      </c>
      <c r="G175" s="275">
        <f>H175/D175</f>
        <v>16.666666666667</v>
      </c>
      <c r="H175" s="251">
        <v>50</v>
      </c>
      <c r="I175" s="200"/>
      <c r="J175" s="266" t="s">
        <v>628</v>
      </c>
      <c r="K175" s="200">
        <f>L175/C175</f>
        <v>1</v>
      </c>
      <c r="L175" s="251">
        <v>25</v>
      </c>
      <c r="M175" s="200"/>
      <c r="N175" s="200">
        <f>SUM(C175:M175)</f>
        <v>195.66666666667</v>
      </c>
    </row>
    <row r="176" spans="1:15">
      <c r="A176" s="188">
        <v>115</v>
      </c>
      <c r="B176" s="261" t="s">
        <v>669</v>
      </c>
      <c r="C176" s="274">
        <v>50</v>
      </c>
      <c r="D176" s="274">
        <v>3</v>
      </c>
      <c r="E176" s="274" t="s">
        <v>46</v>
      </c>
      <c r="F176" s="201">
        <f>D176*C176</f>
        <v>150</v>
      </c>
      <c r="G176" s="200">
        <f>H176/D176</f>
        <v>50</v>
      </c>
      <c r="H176" s="251">
        <v>150</v>
      </c>
      <c r="I176" s="200"/>
      <c r="J176" s="266" t="s">
        <v>628</v>
      </c>
      <c r="K176" s="200"/>
      <c r="L176" s="266" t="s">
        <v>628</v>
      </c>
      <c r="M176" s="200"/>
      <c r="N176" s="200">
        <f>SUM(C176:M176)</f>
        <v>403</v>
      </c>
    </row>
    <row r="177" spans="1:15">
      <c r="A177" s="188">
        <v>116</v>
      </c>
      <c r="B177" s="261" t="s">
        <v>596</v>
      </c>
      <c r="C177" s="274">
        <v>50</v>
      </c>
      <c r="D177" s="274">
        <v>10</v>
      </c>
      <c r="E177" s="274" t="s">
        <v>46</v>
      </c>
      <c r="F177" s="201">
        <f>D177*C177</f>
        <v>500</v>
      </c>
      <c r="G177" s="200"/>
      <c r="H177" s="258" t="s">
        <v>628</v>
      </c>
      <c r="I177" s="200">
        <f>J177/C177</f>
        <v>5</v>
      </c>
      <c r="J177" s="251">
        <v>250</v>
      </c>
      <c r="K177" s="200">
        <f>L177/C177</f>
        <v>5</v>
      </c>
      <c r="L177" s="251">
        <v>250</v>
      </c>
      <c r="M177" s="200"/>
      <c r="N177" s="200">
        <f>SUM(C177:M177)</f>
        <v>1070</v>
      </c>
    </row>
    <row r="178" spans="1:15">
      <c r="A178" s="188">
        <v>117</v>
      </c>
      <c r="B178" s="261" t="s">
        <v>670</v>
      </c>
      <c r="C178" s="274">
        <v>1100</v>
      </c>
      <c r="D178" s="274">
        <v>2</v>
      </c>
      <c r="E178" s="274" t="s">
        <v>323</v>
      </c>
      <c r="F178" s="201">
        <f>D178*C178</f>
        <v>2200</v>
      </c>
      <c r="G178" s="200"/>
      <c r="H178" s="258" t="s">
        <v>628</v>
      </c>
      <c r="I178" s="200"/>
      <c r="J178" s="258" t="s">
        <v>628</v>
      </c>
      <c r="K178" s="200">
        <f>L178/C178</f>
        <v>2</v>
      </c>
      <c r="L178" s="246">
        <v>2200</v>
      </c>
      <c r="M178" s="200"/>
      <c r="N178" s="200">
        <f>SUM(C178:M178)</f>
        <v>5504</v>
      </c>
    </row>
    <row r="179" spans="1:15">
      <c r="A179" s="188">
        <v>118</v>
      </c>
      <c r="B179" s="261" t="s">
        <v>671</v>
      </c>
      <c r="C179" s="274">
        <v>850</v>
      </c>
      <c r="D179" s="274">
        <v>4</v>
      </c>
      <c r="E179" s="274" t="s">
        <v>323</v>
      </c>
      <c r="F179" s="201">
        <f>D179*C179</f>
        <v>3400</v>
      </c>
      <c r="G179" s="200"/>
      <c r="H179" s="258" t="s">
        <v>628</v>
      </c>
      <c r="I179" s="200">
        <f>J179/C179</f>
        <v>2</v>
      </c>
      <c r="J179" s="246">
        <v>1700</v>
      </c>
      <c r="K179" s="200">
        <f>L179/C179</f>
        <v>2</v>
      </c>
      <c r="L179" s="246">
        <v>1700</v>
      </c>
      <c r="M179" s="200"/>
      <c r="N179" s="200">
        <f>SUM(C179:M179)</f>
        <v>7658</v>
      </c>
    </row>
    <row r="180" spans="1:15">
      <c r="A180" s="188">
        <v>119</v>
      </c>
      <c r="B180" s="261" t="s">
        <v>672</v>
      </c>
      <c r="C180" s="274">
        <v>30</v>
      </c>
      <c r="D180" s="274">
        <v>6</v>
      </c>
      <c r="E180" s="274" t="s">
        <v>31</v>
      </c>
      <c r="F180" s="201">
        <f>D180*C180</f>
        <v>180</v>
      </c>
      <c r="G180" s="200">
        <f>H180/D180</f>
        <v>10</v>
      </c>
      <c r="H180" s="251">
        <v>60</v>
      </c>
      <c r="I180" s="200">
        <f>J180/C180</f>
        <v>2</v>
      </c>
      <c r="J180" s="251">
        <v>60</v>
      </c>
      <c r="K180" s="200">
        <f>L180/C180</f>
        <v>2</v>
      </c>
      <c r="L180" s="251">
        <v>60</v>
      </c>
      <c r="M180" s="200"/>
      <c r="N180" s="200">
        <f>SUM(C180:M180)</f>
        <v>410</v>
      </c>
    </row>
    <row r="181" spans="1:15">
      <c r="A181" s="188">
        <v>120</v>
      </c>
      <c r="B181" s="261" t="s">
        <v>673</v>
      </c>
      <c r="C181" s="274">
        <v>360</v>
      </c>
      <c r="D181" s="274">
        <v>3</v>
      </c>
      <c r="E181" s="274" t="s">
        <v>73</v>
      </c>
      <c r="F181" s="201">
        <f>D181*C181</f>
        <v>1080</v>
      </c>
      <c r="G181" s="200">
        <f>H181/D181</f>
        <v>120</v>
      </c>
      <c r="H181" s="246">
        <v>360</v>
      </c>
      <c r="I181" s="200">
        <f>J181/C181</f>
        <v>1</v>
      </c>
      <c r="J181" s="246">
        <v>360</v>
      </c>
      <c r="K181" s="200">
        <f>L181/C181</f>
        <v>1</v>
      </c>
      <c r="L181" s="246">
        <v>360</v>
      </c>
      <c r="M181" s="200"/>
      <c r="N181" s="200">
        <f>SUM(C181:M181)</f>
        <v>2645</v>
      </c>
    </row>
    <row r="182" spans="1:15">
      <c r="A182" s="188">
        <v>121</v>
      </c>
      <c r="B182" s="261" t="s">
        <v>674</v>
      </c>
      <c r="C182" s="274">
        <v>360</v>
      </c>
      <c r="D182" s="274">
        <v>3</v>
      </c>
      <c r="E182" s="274" t="s">
        <v>73</v>
      </c>
      <c r="F182" s="201">
        <f>D182*C182</f>
        <v>1080</v>
      </c>
      <c r="G182" s="200">
        <f>H182/D182</f>
        <v>120</v>
      </c>
      <c r="H182" s="246">
        <v>360</v>
      </c>
      <c r="I182" s="200">
        <f>J182/C182</f>
        <v>1</v>
      </c>
      <c r="J182" s="246">
        <v>360</v>
      </c>
      <c r="K182" s="200">
        <f>L182/C182</f>
        <v>1</v>
      </c>
      <c r="L182" s="246">
        <v>360</v>
      </c>
      <c r="M182" s="200"/>
      <c r="N182" s="200">
        <f>SUM(C182:M182)</f>
        <v>2645</v>
      </c>
    </row>
    <row r="183" spans="1:15">
      <c r="A183" s="188">
        <v>122</v>
      </c>
      <c r="B183" s="261" t="s">
        <v>675</v>
      </c>
      <c r="C183" s="274">
        <v>360</v>
      </c>
      <c r="D183" s="274">
        <v>3</v>
      </c>
      <c r="E183" s="274" t="s">
        <v>73</v>
      </c>
      <c r="F183" s="201">
        <f>D183*C183</f>
        <v>1080</v>
      </c>
      <c r="G183" s="200">
        <f>H183/D183</f>
        <v>120</v>
      </c>
      <c r="H183" s="246">
        <v>360</v>
      </c>
      <c r="I183" s="200">
        <f>J183/C183</f>
        <v>1</v>
      </c>
      <c r="J183" s="246">
        <v>360</v>
      </c>
      <c r="K183" s="200">
        <f>L183/C183</f>
        <v>1</v>
      </c>
      <c r="L183" s="246">
        <v>360</v>
      </c>
      <c r="M183" s="200"/>
      <c r="N183" s="200">
        <f>SUM(C183:M183)</f>
        <v>2645</v>
      </c>
    </row>
    <row r="184" spans="1:15">
      <c r="A184" s="188">
        <v>123</v>
      </c>
      <c r="B184" s="261" t="s">
        <v>676</v>
      </c>
      <c r="C184" s="274">
        <v>360</v>
      </c>
      <c r="D184" s="274">
        <v>5</v>
      </c>
      <c r="E184" s="274" t="s">
        <v>73</v>
      </c>
      <c r="F184" s="201">
        <f>D184*C184</f>
        <v>1800</v>
      </c>
      <c r="G184" s="200">
        <f>H184/D184</f>
        <v>216</v>
      </c>
      <c r="H184" s="246">
        <v>1080</v>
      </c>
      <c r="I184" s="200">
        <f>J184/C184</f>
        <v>1</v>
      </c>
      <c r="J184" s="246">
        <v>360</v>
      </c>
      <c r="K184" s="200">
        <f>L184/C184</f>
        <v>1</v>
      </c>
      <c r="L184" s="246">
        <v>360</v>
      </c>
      <c r="M184" s="200"/>
      <c r="N184" s="200">
        <f>SUM(C184:M184)</f>
        <v>4183</v>
      </c>
    </row>
    <row r="185" spans="1:15">
      <c r="A185" s="188">
        <v>124</v>
      </c>
      <c r="B185" s="261" t="s">
        <v>677</v>
      </c>
      <c r="C185" s="274">
        <v>235</v>
      </c>
      <c r="D185" s="274">
        <v>24</v>
      </c>
      <c r="E185" s="274" t="s">
        <v>69</v>
      </c>
      <c r="F185" s="201">
        <f>D185*C185</f>
        <v>5640</v>
      </c>
      <c r="G185" s="275">
        <f>H185/D185</f>
        <v>78.333333333333</v>
      </c>
      <c r="H185" s="246">
        <v>1880</v>
      </c>
      <c r="I185" s="200">
        <f>J185/C185</f>
        <v>8</v>
      </c>
      <c r="J185" s="246">
        <v>1880</v>
      </c>
      <c r="K185" s="200">
        <f>L185/C185</f>
        <v>8</v>
      </c>
      <c r="L185" s="265">
        <v>1880</v>
      </c>
      <c r="M185" s="200"/>
      <c r="N185" s="200">
        <f>SUM(C185:M185)</f>
        <v>11633.333333333</v>
      </c>
    </row>
    <row r="186" spans="1:15">
      <c r="A186" s="188">
        <v>125</v>
      </c>
      <c r="B186" s="261" t="s">
        <v>678</v>
      </c>
      <c r="C186" s="274">
        <v>205</v>
      </c>
      <c r="D186" s="274">
        <v>20</v>
      </c>
      <c r="E186" s="274" t="s">
        <v>69</v>
      </c>
      <c r="F186" s="201">
        <f>D186*C186</f>
        <v>4100</v>
      </c>
      <c r="G186" s="275">
        <f>H186/D186</f>
        <v>51.25</v>
      </c>
      <c r="H186" s="246">
        <v>1025</v>
      </c>
      <c r="I186" s="200">
        <f>J186/C186</f>
        <v>5</v>
      </c>
      <c r="J186" s="265">
        <v>1025</v>
      </c>
      <c r="K186" s="200">
        <f>L186/C186</f>
        <v>10</v>
      </c>
      <c r="L186" s="265">
        <v>2050</v>
      </c>
      <c r="M186" s="200"/>
      <c r="N186" s="200">
        <f>SUM(C186:M186)</f>
        <v>8491.25</v>
      </c>
    </row>
    <row r="187" spans="1:15">
      <c r="A187" s="188">
        <v>126</v>
      </c>
      <c r="B187" s="261" t="s">
        <v>679</v>
      </c>
      <c r="C187" s="274">
        <v>195</v>
      </c>
      <c r="D187" s="274">
        <v>20</v>
      </c>
      <c r="E187" s="274" t="s">
        <v>69</v>
      </c>
      <c r="F187" s="201">
        <f>D187*C187</f>
        <v>3900</v>
      </c>
      <c r="G187" s="275">
        <f>H187/D187</f>
        <v>48.75</v>
      </c>
      <c r="H187" s="251">
        <v>975</v>
      </c>
      <c r="I187" s="200">
        <f>J187/C187</f>
        <v>10</v>
      </c>
      <c r="J187" s="265">
        <v>1950</v>
      </c>
      <c r="K187" s="200">
        <f>L187/C187</f>
        <v>5</v>
      </c>
      <c r="L187" s="264">
        <v>975</v>
      </c>
      <c r="M187" s="200"/>
      <c r="N187" s="200">
        <f>SUM(C187:M187)</f>
        <v>8078.75</v>
      </c>
    </row>
    <row r="188" spans="1:15">
      <c r="A188" s="188">
        <v>127</v>
      </c>
      <c r="B188" s="261" t="s">
        <v>680</v>
      </c>
      <c r="C188" s="274">
        <v>40</v>
      </c>
      <c r="D188" s="274">
        <v>12</v>
      </c>
      <c r="E188" s="274" t="s">
        <v>46</v>
      </c>
      <c r="F188" s="201">
        <f>D188*C188</f>
        <v>480</v>
      </c>
      <c r="G188" s="200"/>
      <c r="H188" s="266" t="s">
        <v>628</v>
      </c>
      <c r="I188" s="200">
        <f>J188/C188</f>
        <v>6</v>
      </c>
      <c r="J188" s="264">
        <v>240</v>
      </c>
      <c r="K188" s="200">
        <f>L188/C188</f>
        <v>6</v>
      </c>
      <c r="L188" s="251">
        <v>240</v>
      </c>
      <c r="M188" s="200"/>
      <c r="N188" s="200">
        <f>SUM(C188:M188)</f>
        <v>1024</v>
      </c>
    </row>
    <row r="189" spans="1:15">
      <c r="A189" s="188">
        <v>128</v>
      </c>
      <c r="B189" s="261" t="s">
        <v>681</v>
      </c>
      <c r="C189" s="274">
        <v>52</v>
      </c>
      <c r="D189" s="274">
        <v>12</v>
      </c>
      <c r="E189" s="274" t="s">
        <v>73</v>
      </c>
      <c r="F189" s="201">
        <f>D189*C189</f>
        <v>624</v>
      </c>
      <c r="G189" s="200"/>
      <c r="H189" s="266" t="s">
        <v>628</v>
      </c>
      <c r="I189" s="200">
        <f>J189/C189</f>
        <v>6</v>
      </c>
      <c r="J189" s="251">
        <v>312</v>
      </c>
      <c r="K189" s="200">
        <f>L189/C189</f>
        <v>6</v>
      </c>
      <c r="L189" s="251">
        <v>312</v>
      </c>
      <c r="M189" s="200"/>
      <c r="N189" s="200">
        <f>SUM(C189:M189)</f>
        <v>1324</v>
      </c>
    </row>
    <row r="190" spans="1:15">
      <c r="A190" s="188">
        <v>129</v>
      </c>
      <c r="B190" s="261" t="s">
        <v>682</v>
      </c>
      <c r="C190" s="274">
        <v>5.5</v>
      </c>
      <c r="D190" s="274">
        <v>100</v>
      </c>
      <c r="E190" s="274" t="s">
        <v>46</v>
      </c>
      <c r="F190" s="201">
        <f>D190*C190</f>
        <v>550</v>
      </c>
      <c r="G190" s="275">
        <f>H190/D190</f>
        <v>2.75</v>
      </c>
      <c r="H190" s="264">
        <v>275</v>
      </c>
      <c r="I190" s="200"/>
      <c r="J190" s="266" t="s">
        <v>628</v>
      </c>
      <c r="K190" s="200">
        <f>L190/C190</f>
        <v>50</v>
      </c>
      <c r="L190" s="251">
        <v>275</v>
      </c>
      <c r="M190" s="200"/>
      <c r="N190" s="200">
        <f>SUM(C190:M190)</f>
        <v>1258.25</v>
      </c>
    </row>
    <row r="191" spans="1:15">
      <c r="A191" s="188">
        <v>130</v>
      </c>
      <c r="B191" s="261" t="s">
        <v>683</v>
      </c>
      <c r="C191" s="274">
        <v>15</v>
      </c>
      <c r="D191" s="274">
        <v>100</v>
      </c>
      <c r="E191" s="274" t="s">
        <v>46</v>
      </c>
      <c r="F191" s="201">
        <f>D191*C191</f>
        <v>1500</v>
      </c>
      <c r="G191" s="275">
        <f>H191/D191</f>
        <v>7.5</v>
      </c>
      <c r="H191" s="251">
        <v>750</v>
      </c>
      <c r="I191" s="200"/>
      <c r="J191" s="258" t="s">
        <v>628</v>
      </c>
      <c r="K191" s="200">
        <f>L191/C191</f>
        <v>50</v>
      </c>
      <c r="L191" s="251">
        <v>750</v>
      </c>
      <c r="M191" s="200"/>
      <c r="N191" s="200">
        <f>SUM(C191:M191)</f>
        <v>3172.5</v>
      </c>
    </row>
    <row r="192" spans="1:15">
      <c r="A192" s="188">
        <v>131</v>
      </c>
      <c r="B192" s="261" t="s">
        <v>684</v>
      </c>
      <c r="C192" s="274">
        <v>60</v>
      </c>
      <c r="D192" s="274">
        <v>6</v>
      </c>
      <c r="E192" s="274" t="s">
        <v>46</v>
      </c>
      <c r="F192" s="201">
        <f>D192*C192</f>
        <v>360</v>
      </c>
      <c r="G192" s="200">
        <f>H192/D192</f>
        <v>30</v>
      </c>
      <c r="H192" s="264">
        <v>180</v>
      </c>
      <c r="I192" s="200"/>
      <c r="J192" s="266" t="s">
        <v>628</v>
      </c>
      <c r="K192" s="200">
        <f>L192/C192</f>
        <v>3</v>
      </c>
      <c r="L192" s="251">
        <v>180</v>
      </c>
      <c r="M192" s="200"/>
      <c r="N192" s="200">
        <f>SUM(C192:M192)</f>
        <v>819</v>
      </c>
    </row>
    <row r="193" spans="1:15">
      <c r="A193" s="188">
        <v>132</v>
      </c>
      <c r="B193" s="261" t="s">
        <v>685</v>
      </c>
      <c r="C193" s="274">
        <v>99</v>
      </c>
      <c r="D193" s="274">
        <v>10</v>
      </c>
      <c r="E193" s="274" t="s">
        <v>46</v>
      </c>
      <c r="F193" s="201">
        <f>D193*C193</f>
        <v>990</v>
      </c>
      <c r="G193" s="275">
        <f>H193/D193</f>
        <v>49.5</v>
      </c>
      <c r="H193" s="251">
        <v>495</v>
      </c>
      <c r="I193" s="200">
        <f>J193/C193</f>
        <v>5</v>
      </c>
      <c r="J193" s="251">
        <v>495</v>
      </c>
      <c r="K193" s="200"/>
      <c r="L193" s="266" t="s">
        <v>628</v>
      </c>
      <c r="M193" s="200"/>
      <c r="N193" s="200">
        <f>SUM(C193:M193)</f>
        <v>2143.5</v>
      </c>
    </row>
    <row r="194" spans="1:15">
      <c r="A194" s="188">
        <v>133</v>
      </c>
      <c r="B194" s="261" t="s">
        <v>686</v>
      </c>
      <c r="C194" s="274">
        <v>17.5</v>
      </c>
      <c r="D194" s="274">
        <v>24</v>
      </c>
      <c r="E194" s="274" t="s">
        <v>46</v>
      </c>
      <c r="F194" s="201">
        <f>D194*C194</f>
        <v>420</v>
      </c>
      <c r="G194" s="200"/>
      <c r="H194" s="266" t="s">
        <v>628</v>
      </c>
      <c r="I194" s="200">
        <f>J194/C194</f>
        <v>12</v>
      </c>
      <c r="J194" s="251">
        <v>210</v>
      </c>
      <c r="K194" s="200">
        <f>L194/C194</f>
        <v>12</v>
      </c>
      <c r="L194" s="251">
        <v>210</v>
      </c>
      <c r="M194" s="200"/>
      <c r="N194" s="200">
        <f>SUM(C194:M194)</f>
        <v>905.5</v>
      </c>
    </row>
    <row r="195" spans="1:15">
      <c r="A195" s="188">
        <v>134</v>
      </c>
      <c r="B195" s="261" t="s">
        <v>687</v>
      </c>
      <c r="C195" s="274">
        <v>7.92</v>
      </c>
      <c r="D195" s="274">
        <v>50</v>
      </c>
      <c r="E195" s="276" t="s">
        <v>46</v>
      </c>
      <c r="F195" s="201">
        <f>D195*C195</f>
        <v>396</v>
      </c>
      <c r="G195" s="275">
        <f>H195/D195</f>
        <v>3.96</v>
      </c>
      <c r="H195" s="251">
        <v>198</v>
      </c>
      <c r="I195" s="200">
        <f>J195/C195</f>
        <v>25</v>
      </c>
      <c r="J195" s="264">
        <v>198</v>
      </c>
      <c r="K195" s="200"/>
      <c r="L195" s="266" t="s">
        <v>628</v>
      </c>
      <c r="M195" s="200"/>
      <c r="N195" s="200">
        <f>SUM(C195:M195)</f>
        <v>878.88</v>
      </c>
    </row>
    <row r="196" spans="1:15">
      <c r="A196" s="188">
        <v>135</v>
      </c>
      <c r="B196" s="261" t="s">
        <v>688</v>
      </c>
      <c r="C196" s="257">
        <v>55</v>
      </c>
      <c r="D196" s="253">
        <v>363.64</v>
      </c>
      <c r="E196" s="276" t="s">
        <v>625</v>
      </c>
      <c r="F196" s="201">
        <f>D196*C196</f>
        <v>20000.2</v>
      </c>
      <c r="G196" s="275">
        <f>H196/D196</f>
        <v>18.30106698933</v>
      </c>
      <c r="H196" s="246">
        <v>6655</v>
      </c>
      <c r="I196" s="200">
        <f>J196/C196</f>
        <v>121</v>
      </c>
      <c r="J196" s="246">
        <v>6655</v>
      </c>
      <c r="K196" s="200">
        <f>L196/C196</f>
        <v>121</v>
      </c>
      <c r="L196" s="246">
        <v>6655</v>
      </c>
      <c r="M196" s="200"/>
      <c r="N196" s="200">
        <f>SUM(C196:M196)</f>
        <v>40644.141066989</v>
      </c>
    </row>
    <row r="197" spans="1:15">
      <c r="A197" s="188">
        <v>136</v>
      </c>
      <c r="B197" s="261" t="s">
        <v>626</v>
      </c>
      <c r="C197" s="277">
        <v>60</v>
      </c>
      <c r="D197" s="253">
        <v>858.34</v>
      </c>
      <c r="E197" s="257" t="s">
        <v>625</v>
      </c>
      <c r="F197" s="201">
        <f>D197*C197</f>
        <v>51500.4</v>
      </c>
      <c r="G197" s="275">
        <f>H197/D197</f>
        <v>19.992077731435</v>
      </c>
      <c r="H197" s="246">
        <v>17160</v>
      </c>
      <c r="I197" s="200">
        <f>J197/C197</f>
        <v>285</v>
      </c>
      <c r="J197" s="246">
        <v>17100</v>
      </c>
      <c r="K197" s="275">
        <f>L197/C197</f>
        <v>287.33333333333</v>
      </c>
      <c r="L197" s="246">
        <v>17240</v>
      </c>
      <c r="M197" s="200"/>
      <c r="N197" s="278">
        <f>SUM(C197:M197)</f>
        <v>104511.06541106</v>
      </c>
    </row>
    <row r="198" spans="1:15">
      <c r="A198" s="188">
        <v>137</v>
      </c>
      <c r="B198" s="261" t="s">
        <v>689</v>
      </c>
      <c r="C198" s="277">
        <v>200</v>
      </c>
      <c r="D198" s="257">
        <v>1</v>
      </c>
      <c r="E198" s="257" t="s">
        <v>690</v>
      </c>
      <c r="F198" s="201">
        <f>D198*C198</f>
        <v>200</v>
      </c>
      <c r="G198" s="200"/>
      <c r="H198" s="251"/>
      <c r="I198" s="200">
        <f>J198/C198</f>
        <v>1</v>
      </c>
      <c r="J198" s="251">
        <v>200</v>
      </c>
      <c r="K198" s="200"/>
      <c r="L198" s="251"/>
      <c r="M198" s="200"/>
      <c r="N198" s="278">
        <f>SUM(C198:M198)</f>
        <v>602</v>
      </c>
    </row>
    <row r="199" spans="1:15">
      <c r="A199" s="188">
        <v>138</v>
      </c>
      <c r="B199" s="261" t="s">
        <v>134</v>
      </c>
      <c r="C199" s="277">
        <v>300</v>
      </c>
      <c r="D199" s="257">
        <v>1</v>
      </c>
      <c r="E199" s="257" t="s">
        <v>690</v>
      </c>
      <c r="F199" s="201">
        <f>D199*C199</f>
        <v>300</v>
      </c>
      <c r="G199" s="200"/>
      <c r="H199" s="251"/>
      <c r="I199" s="200">
        <f>J199/C199</f>
        <v>1</v>
      </c>
      <c r="J199" s="251">
        <v>300</v>
      </c>
      <c r="K199" s="200"/>
      <c r="L199" s="251"/>
      <c r="M199" s="200"/>
      <c r="N199" s="201">
        <f>SUM(C199:M199)</f>
        <v>902</v>
      </c>
    </row>
    <row r="200" spans="1:15">
      <c r="A200" s="21" t="s">
        <v>182</v>
      </c>
      <c r="B200" s="22"/>
      <c r="C200" s="270">
        <f>SUM(C170:C199)</f>
        <v>5242.42</v>
      </c>
      <c r="D200" s="271">
        <f>SUM(D170:D199)</f>
        <v>1742.98</v>
      </c>
      <c r="E200" s="272"/>
      <c r="F200" s="270">
        <f>SUM(F170:F199)</f>
        <v>104008.6</v>
      </c>
      <c r="G200" s="273">
        <f>SUM(G170:G199)</f>
        <v>970.8364780541</v>
      </c>
      <c r="H200" s="212">
        <f>SUM(H170:H199)</f>
        <v>32328</v>
      </c>
      <c r="I200" s="216">
        <f>SUM(I170:I199)</f>
        <v>520</v>
      </c>
      <c r="J200" s="217">
        <f>SUM(J170:J199)</f>
        <v>34589</v>
      </c>
      <c r="K200" s="216">
        <f>SUM(K170:K199)</f>
        <v>597.33333333333</v>
      </c>
      <c r="L200" s="212">
        <f>SUM(L170:L199)</f>
        <v>37056</v>
      </c>
      <c r="M200" s="212"/>
      <c r="N200" s="218">
        <f>SUM(C200:M200)</f>
        <v>217055.16981139</v>
      </c>
    </row>
    <row r="201" spans="1:15">
      <c r="A201" s="181" t="s">
        <v>0</v>
      </c>
      <c r="B201" s="181"/>
      <c r="C201" s="181"/>
    </row>
    <row r="202" spans="1:15">
      <c r="A202" s="182"/>
      <c r="B202" s="181"/>
      <c r="C202" s="181"/>
    </row>
    <row r="203" spans="1:15" customHeight="1" ht="15.75">
      <c r="F203" s="32" t="s">
        <v>1</v>
      </c>
      <c r="G203" s="32"/>
      <c r="H203" s="32"/>
      <c r="I203" s="32"/>
    </row>
    <row r="204" spans="1:15">
      <c r="G204" s="35" t="s">
        <v>2</v>
      </c>
      <c r="H204" s="35"/>
    </row>
    <row r="205" spans="1:15">
      <c r="A205" s="219" t="s">
        <v>541</v>
      </c>
      <c r="B205" s="219"/>
      <c r="C205" s="219"/>
      <c r="D205" s="219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5">
      <c r="A206" s="41" t="s">
        <v>542</v>
      </c>
      <c r="B206" s="41"/>
      <c r="C206" s="41"/>
      <c r="D206" s="41"/>
      <c r="E206" s="41"/>
      <c r="F206" s="42" t="s">
        <v>5</v>
      </c>
      <c r="G206" s="42"/>
      <c r="H206" s="42"/>
      <c r="I206" s="42"/>
      <c r="J206" s="42"/>
      <c r="K206" s="43" t="s">
        <v>691</v>
      </c>
      <c r="L206" s="43"/>
      <c r="M206" s="43"/>
      <c r="N206" s="43"/>
    </row>
    <row r="207" spans="1:15">
      <c r="A207" s="184" t="s">
        <v>544</v>
      </c>
      <c r="B207" s="184"/>
      <c r="C207" s="184"/>
      <c r="D207" s="184"/>
      <c r="E207" s="184"/>
      <c r="F207" s="45" t="s">
        <v>8</v>
      </c>
      <c r="G207" s="42" t="s">
        <v>9</v>
      </c>
      <c r="H207" s="42"/>
      <c r="I207" s="42" t="s">
        <v>10</v>
      </c>
      <c r="J207" s="42"/>
      <c r="K207" s="46" t="s">
        <v>11</v>
      </c>
      <c r="L207" s="46"/>
      <c r="M207" s="46"/>
      <c r="N207" s="46"/>
    </row>
    <row r="208" spans="1:15">
      <c r="A208" s="47" t="s">
        <v>12</v>
      </c>
      <c r="B208" s="47" t="s">
        <v>13</v>
      </c>
      <c r="C208" s="47" t="s">
        <v>14</v>
      </c>
      <c r="D208" s="48" t="s">
        <v>15</v>
      </c>
      <c r="E208" s="49"/>
      <c r="F208" s="47" t="s">
        <v>16</v>
      </c>
      <c r="G208" s="42" t="s">
        <v>17</v>
      </c>
      <c r="H208" s="42"/>
      <c r="I208" s="42"/>
      <c r="J208" s="42"/>
      <c r="K208" s="42"/>
      <c r="L208" s="42"/>
      <c r="M208" s="42"/>
      <c r="N208" s="42"/>
    </row>
    <row r="209" spans="1:15">
      <c r="A209" s="47"/>
      <c r="B209" s="47"/>
      <c r="C209" s="47"/>
      <c r="D209" s="50"/>
      <c r="E209" s="51"/>
      <c r="F209" s="47"/>
      <c r="G209" s="52" t="s">
        <v>18</v>
      </c>
      <c r="H209" s="52"/>
      <c r="I209" s="185" t="s">
        <v>19</v>
      </c>
      <c r="J209" s="185"/>
      <c r="K209" s="54" t="s">
        <v>20</v>
      </c>
      <c r="L209" s="54"/>
      <c r="M209" s="186" t="s">
        <v>21</v>
      </c>
      <c r="N209" s="186"/>
    </row>
    <row r="210" spans="1:15">
      <c r="A210" s="47"/>
      <c r="B210" s="187"/>
      <c r="C210" s="187"/>
      <c r="D210" s="220" t="s">
        <v>22</v>
      </c>
      <c r="E210" s="220" t="s">
        <v>13</v>
      </c>
      <c r="F210" s="187"/>
      <c r="G210" s="221" t="s">
        <v>23</v>
      </c>
      <c r="H210" s="220" t="s">
        <v>24</v>
      </c>
      <c r="I210" s="220" t="s">
        <v>23</v>
      </c>
      <c r="J210" s="220" t="s">
        <v>24</v>
      </c>
      <c r="K210" s="220" t="s">
        <v>23</v>
      </c>
      <c r="L210" s="220" t="s">
        <v>24</v>
      </c>
      <c r="M210" s="220" t="s">
        <v>23</v>
      </c>
      <c r="N210" s="220" t="s">
        <v>24</v>
      </c>
    </row>
    <row r="211" spans="1:15">
      <c r="A211" s="188">
        <v>139</v>
      </c>
      <c r="B211" s="261" t="s">
        <v>692</v>
      </c>
      <c r="C211" s="274">
        <v>7.92</v>
      </c>
      <c r="D211" s="274">
        <v>25</v>
      </c>
      <c r="E211" s="274" t="s">
        <v>46</v>
      </c>
      <c r="F211" s="201">
        <f>D211*C211</f>
        <v>198</v>
      </c>
      <c r="G211" s="275">
        <f>H211/D211</f>
        <v>7.92</v>
      </c>
      <c r="H211" s="256">
        <v>198</v>
      </c>
      <c r="I211" s="200"/>
      <c r="J211" s="258" t="s">
        <v>628</v>
      </c>
      <c r="K211" s="200"/>
      <c r="L211" s="258" t="s">
        <v>628</v>
      </c>
      <c r="M211" s="200"/>
      <c r="N211" s="201">
        <f>SUM(C211:M211)</f>
        <v>436.84</v>
      </c>
    </row>
    <row r="212" spans="1:15">
      <c r="A212" s="188">
        <v>140</v>
      </c>
      <c r="B212" s="261" t="s">
        <v>693</v>
      </c>
      <c r="C212" s="276">
        <v>3.5</v>
      </c>
      <c r="D212" s="276">
        <v>30</v>
      </c>
      <c r="E212" s="276" t="s">
        <v>46</v>
      </c>
      <c r="F212" s="201">
        <f>D212*C212</f>
        <v>105</v>
      </c>
      <c r="G212" s="275">
        <f>H212/D212</f>
        <v>3.5</v>
      </c>
      <c r="H212" s="256">
        <v>105</v>
      </c>
      <c r="I212" s="200"/>
      <c r="J212" s="258" t="s">
        <v>628</v>
      </c>
      <c r="K212" s="200"/>
      <c r="L212" s="258" t="s">
        <v>628</v>
      </c>
      <c r="M212" s="200"/>
      <c r="N212" s="200">
        <f>SUM(C212:M212)</f>
        <v>247</v>
      </c>
    </row>
    <row r="213" spans="1:15">
      <c r="A213" s="188">
        <v>141</v>
      </c>
      <c r="B213" s="261" t="s">
        <v>694</v>
      </c>
      <c r="C213" s="276">
        <v>35</v>
      </c>
      <c r="D213" s="276">
        <v>6</v>
      </c>
      <c r="E213" s="276" t="s">
        <v>46</v>
      </c>
      <c r="F213" s="201">
        <f>D213*C213</f>
        <v>210</v>
      </c>
      <c r="G213" s="275">
        <f>H213/D213</f>
        <v>11.666666666667</v>
      </c>
      <c r="H213" s="256">
        <v>70</v>
      </c>
      <c r="I213" s="275">
        <f>J213/D213</f>
        <v>11.666666666667</v>
      </c>
      <c r="J213" s="251">
        <v>70</v>
      </c>
      <c r="K213" s="275">
        <f>L213/D213</f>
        <v>11.666666666667</v>
      </c>
      <c r="L213" s="251">
        <v>70</v>
      </c>
      <c r="M213" s="200"/>
      <c r="N213" s="200">
        <f>SUM(C213:M213)</f>
        <v>496</v>
      </c>
    </row>
    <row r="214" spans="1:15">
      <c r="A214" s="188">
        <v>142</v>
      </c>
      <c r="B214" s="261" t="s">
        <v>695</v>
      </c>
      <c r="C214" s="276">
        <v>20</v>
      </c>
      <c r="D214" s="276">
        <v>6</v>
      </c>
      <c r="E214" s="276" t="s">
        <v>46</v>
      </c>
      <c r="F214" s="201">
        <f>D214*C214</f>
        <v>120</v>
      </c>
      <c r="G214" s="275">
        <f>H214/D214</f>
        <v>20</v>
      </c>
      <c r="H214" s="256">
        <v>120</v>
      </c>
      <c r="I214" s="275"/>
      <c r="J214" s="266" t="s">
        <v>628</v>
      </c>
      <c r="K214" s="275"/>
      <c r="L214" s="258" t="s">
        <v>628</v>
      </c>
      <c r="M214" s="200"/>
      <c r="N214" s="200">
        <f>SUM(C214:M214)</f>
        <v>286</v>
      </c>
    </row>
    <row r="215" spans="1:15">
      <c r="A215" s="188">
        <v>143</v>
      </c>
      <c r="B215" s="261" t="s">
        <v>696</v>
      </c>
      <c r="C215" s="276">
        <v>5.5</v>
      </c>
      <c r="D215" s="276">
        <v>40</v>
      </c>
      <c r="E215" s="276" t="s">
        <v>46</v>
      </c>
      <c r="F215" s="201">
        <f>D215*C215</f>
        <v>220</v>
      </c>
      <c r="G215" s="275">
        <f>H215/D215</f>
        <v>2.75</v>
      </c>
      <c r="H215" s="256">
        <v>110</v>
      </c>
      <c r="I215" s="275"/>
      <c r="J215" s="266" t="s">
        <v>628</v>
      </c>
      <c r="K215" s="275">
        <f>L215/D215</f>
        <v>2.75</v>
      </c>
      <c r="L215" s="251">
        <v>110</v>
      </c>
      <c r="M215" s="200"/>
      <c r="N215" s="200">
        <f>SUM(C215:M215)</f>
        <v>491</v>
      </c>
    </row>
    <row r="216" spans="1:15">
      <c r="A216" s="188">
        <v>144</v>
      </c>
      <c r="B216" s="261" t="s">
        <v>697</v>
      </c>
      <c r="C216" s="276">
        <v>75</v>
      </c>
      <c r="D216" s="276">
        <v>10</v>
      </c>
      <c r="E216" s="276" t="s">
        <v>46</v>
      </c>
      <c r="F216" s="201">
        <f>D216*C216</f>
        <v>750</v>
      </c>
      <c r="G216" s="275">
        <f>H216/D216</f>
        <v>30</v>
      </c>
      <c r="H216" s="256">
        <v>300</v>
      </c>
      <c r="I216" s="275">
        <f>J216/D216</f>
        <v>22.5</v>
      </c>
      <c r="J216" s="251">
        <v>225</v>
      </c>
      <c r="K216" s="275">
        <f>L216/D216</f>
        <v>22.5</v>
      </c>
      <c r="L216" s="251">
        <v>225</v>
      </c>
      <c r="M216" s="200"/>
      <c r="N216" s="200">
        <f>SUM(C216:M216)</f>
        <v>1660</v>
      </c>
    </row>
    <row r="217" spans="1:15">
      <c r="A217" s="188">
        <v>145</v>
      </c>
      <c r="B217" s="261" t="s">
        <v>698</v>
      </c>
      <c r="C217" s="276">
        <v>269</v>
      </c>
      <c r="D217" s="276">
        <v>9</v>
      </c>
      <c r="E217" s="276" t="s">
        <v>46</v>
      </c>
      <c r="F217" s="201">
        <f>D217*C217</f>
        <v>2421</v>
      </c>
      <c r="G217" s="275">
        <f>H217/D217</f>
        <v>89.666666666667</v>
      </c>
      <c r="H217" s="256">
        <v>807</v>
      </c>
      <c r="I217" s="275">
        <f>J217/D217</f>
        <v>89.666666666667</v>
      </c>
      <c r="J217" s="251">
        <v>807</v>
      </c>
      <c r="K217" s="275">
        <f>L217/D217</f>
        <v>89.666666666667</v>
      </c>
      <c r="L217" s="251">
        <v>807</v>
      </c>
      <c r="M217" s="200"/>
      <c r="N217" s="200">
        <f>SUM(C217:M217)</f>
        <v>5389</v>
      </c>
    </row>
    <row r="218" spans="1:15">
      <c r="A218" s="188">
        <v>146</v>
      </c>
      <c r="B218" s="261" t="s">
        <v>699</v>
      </c>
      <c r="C218" s="276">
        <v>270</v>
      </c>
      <c r="D218" s="276">
        <v>6</v>
      </c>
      <c r="E218" s="276" t="s">
        <v>46</v>
      </c>
      <c r="F218" s="201">
        <f>D218*C218</f>
        <v>1620</v>
      </c>
      <c r="G218" s="275">
        <f>H218/D218</f>
        <v>90</v>
      </c>
      <c r="H218" s="256">
        <v>540</v>
      </c>
      <c r="I218" s="275">
        <f>J218/D218</f>
        <v>90</v>
      </c>
      <c r="J218" s="251">
        <v>540</v>
      </c>
      <c r="K218" s="275">
        <f>L218/D218</f>
        <v>90</v>
      </c>
      <c r="L218" s="251">
        <v>540</v>
      </c>
      <c r="M218" s="200"/>
      <c r="N218" s="200">
        <f>SUM(C218:M218)</f>
        <v>3786</v>
      </c>
    </row>
    <row r="219" spans="1:15">
      <c r="A219" s="188">
        <v>147</v>
      </c>
      <c r="B219" s="261" t="s">
        <v>700</v>
      </c>
      <c r="C219" s="276">
        <v>330</v>
      </c>
      <c r="D219" s="276">
        <v>2</v>
      </c>
      <c r="E219" s="276" t="s">
        <v>46</v>
      </c>
      <c r="F219" s="201">
        <f>D219*C219</f>
        <v>660</v>
      </c>
      <c r="G219" s="275">
        <f>H219/D219</f>
        <v>165</v>
      </c>
      <c r="H219" s="256">
        <v>330</v>
      </c>
      <c r="I219" s="275"/>
      <c r="J219" s="258" t="s">
        <v>628</v>
      </c>
      <c r="K219" s="275">
        <f>L219/D219</f>
        <v>165</v>
      </c>
      <c r="L219" s="251">
        <v>330</v>
      </c>
      <c r="M219" s="200"/>
      <c r="N219" s="200">
        <f>SUM(C219:M219)</f>
        <v>1982</v>
      </c>
    </row>
    <row r="220" spans="1:15">
      <c r="A220" s="188">
        <v>148</v>
      </c>
      <c r="B220" s="261" t="s">
        <v>701</v>
      </c>
      <c r="C220" s="276">
        <v>320</v>
      </c>
      <c r="D220" s="276">
        <v>5</v>
      </c>
      <c r="E220" s="276" t="s">
        <v>46</v>
      </c>
      <c r="F220" s="201">
        <f>D220*C220</f>
        <v>1600</v>
      </c>
      <c r="G220" s="275">
        <f>H220/D220</f>
        <v>128</v>
      </c>
      <c r="H220" s="256">
        <v>640</v>
      </c>
      <c r="I220" s="275">
        <f>J220/D220</f>
        <v>64</v>
      </c>
      <c r="J220" s="251">
        <v>320</v>
      </c>
      <c r="K220" s="275">
        <f>L220/D220</f>
        <v>128</v>
      </c>
      <c r="L220" s="251">
        <v>640</v>
      </c>
      <c r="M220" s="200"/>
      <c r="N220" s="200">
        <f>SUM(C220:M220)</f>
        <v>3845</v>
      </c>
    </row>
    <row r="221" spans="1:15">
      <c r="A221" s="188">
        <v>149</v>
      </c>
      <c r="B221" s="261" t="s">
        <v>702</v>
      </c>
      <c r="C221" s="276">
        <v>360</v>
      </c>
      <c r="D221" s="276">
        <v>9</v>
      </c>
      <c r="E221" s="276" t="s">
        <v>46</v>
      </c>
      <c r="F221" s="201">
        <f>D221*C221</f>
        <v>3240</v>
      </c>
      <c r="G221" s="275">
        <f>H221/D221</f>
        <v>120</v>
      </c>
      <c r="H221" s="279">
        <v>1080</v>
      </c>
      <c r="I221" s="275">
        <f>J221/D221</f>
        <v>120</v>
      </c>
      <c r="J221" s="246">
        <v>1080</v>
      </c>
      <c r="K221" s="275">
        <f>L221/D221</f>
        <v>120</v>
      </c>
      <c r="L221" s="246">
        <v>1080</v>
      </c>
      <c r="M221" s="200"/>
      <c r="N221" s="200">
        <f>SUM(C221:M221)</f>
        <v>7209</v>
      </c>
    </row>
    <row r="222" spans="1:15">
      <c r="A222" s="188">
        <v>150</v>
      </c>
      <c r="B222" s="261" t="s">
        <v>703</v>
      </c>
      <c r="C222" s="280">
        <v>1125</v>
      </c>
      <c r="D222" s="276">
        <v>2</v>
      </c>
      <c r="E222" s="276" t="s">
        <v>46</v>
      </c>
      <c r="F222" s="201">
        <f>D222*C222</f>
        <v>2250</v>
      </c>
      <c r="G222" s="275">
        <f>H222/D222</f>
        <v>562.5</v>
      </c>
      <c r="H222" s="279">
        <v>1125</v>
      </c>
      <c r="I222" s="275"/>
      <c r="J222" s="258" t="s">
        <v>628</v>
      </c>
      <c r="K222" s="275">
        <f>L222/D222</f>
        <v>562.5</v>
      </c>
      <c r="L222" s="246">
        <v>1125</v>
      </c>
      <c r="M222" s="200"/>
      <c r="N222" s="281">
        <f>SUM(C222:M222)</f>
        <v>6752</v>
      </c>
    </row>
    <row r="223" spans="1:15">
      <c r="A223" s="188">
        <v>151</v>
      </c>
      <c r="B223" s="261" t="s">
        <v>704</v>
      </c>
      <c r="C223" s="276">
        <v>100</v>
      </c>
      <c r="D223" s="276">
        <v>10</v>
      </c>
      <c r="E223" s="276" t="s">
        <v>46</v>
      </c>
      <c r="F223" s="201">
        <f>D223*C223</f>
        <v>1000</v>
      </c>
      <c r="G223" s="275">
        <f>H223/D223</f>
        <v>50</v>
      </c>
      <c r="H223" s="256">
        <v>500</v>
      </c>
      <c r="I223" s="275"/>
      <c r="J223" s="258" t="s">
        <v>628</v>
      </c>
      <c r="K223" s="275">
        <f>L223/D223</f>
        <v>50</v>
      </c>
      <c r="L223" s="251">
        <v>500</v>
      </c>
      <c r="M223" s="200"/>
      <c r="N223" s="200">
        <f>SUM(C223:M223)</f>
        <v>2210</v>
      </c>
    </row>
    <row r="224" spans="1:15">
      <c r="A224" s="188">
        <v>152</v>
      </c>
      <c r="B224" s="261" t="s">
        <v>705</v>
      </c>
      <c r="C224" s="276">
        <v>269</v>
      </c>
      <c r="D224" s="276">
        <v>20</v>
      </c>
      <c r="E224" s="276" t="s">
        <v>69</v>
      </c>
      <c r="F224" s="201">
        <f>D224*C224</f>
        <v>5380</v>
      </c>
      <c r="G224" s="275">
        <f>H224/D224</f>
        <v>134.5</v>
      </c>
      <c r="H224" s="279">
        <v>2690</v>
      </c>
      <c r="I224" s="275"/>
      <c r="J224" s="258" t="s">
        <v>628</v>
      </c>
      <c r="K224" s="275">
        <f>L224/D224</f>
        <v>134.5</v>
      </c>
      <c r="L224" s="246">
        <v>2690</v>
      </c>
      <c r="M224" s="200"/>
      <c r="N224" s="200">
        <f>SUM(C224:M224)</f>
        <v>11318</v>
      </c>
    </row>
    <row r="225" spans="1:15">
      <c r="A225" s="188">
        <v>153</v>
      </c>
      <c r="B225" s="261" t="s">
        <v>706</v>
      </c>
      <c r="C225" s="276">
        <v>559</v>
      </c>
      <c r="D225" s="276">
        <v>6</v>
      </c>
      <c r="E225" s="276" t="s">
        <v>69</v>
      </c>
      <c r="F225" s="201">
        <f>D225*C225</f>
        <v>3354</v>
      </c>
      <c r="G225" s="275">
        <f>H225/D225</f>
        <v>186.33333333333</v>
      </c>
      <c r="H225" s="279">
        <v>1118</v>
      </c>
      <c r="I225" s="275">
        <f>J225/D225</f>
        <v>186.33333333333</v>
      </c>
      <c r="J225" s="246">
        <v>1118</v>
      </c>
      <c r="K225" s="275">
        <f>L225/D225</f>
        <v>186.33333333333</v>
      </c>
      <c r="L225" s="246">
        <v>1118</v>
      </c>
      <c r="M225" s="200"/>
      <c r="N225" s="200">
        <f>SUM(C225:M225)</f>
        <v>7832</v>
      </c>
    </row>
    <row r="226" spans="1:15">
      <c r="A226" s="188">
        <v>154</v>
      </c>
      <c r="B226" s="261" t="s">
        <v>707</v>
      </c>
      <c r="C226" s="276">
        <v>40</v>
      </c>
      <c r="D226" s="276">
        <v>16</v>
      </c>
      <c r="E226" s="276" t="s">
        <v>192</v>
      </c>
      <c r="F226" s="201">
        <f>D226*C226</f>
        <v>640</v>
      </c>
      <c r="G226" s="275">
        <f>H226/D226</f>
        <v>15</v>
      </c>
      <c r="H226" s="279">
        <v>240</v>
      </c>
      <c r="I226" s="275">
        <f>J226/D226</f>
        <v>10</v>
      </c>
      <c r="J226" s="251">
        <v>160</v>
      </c>
      <c r="K226" s="275">
        <f>L226/D226</f>
        <v>15</v>
      </c>
      <c r="L226" s="251">
        <v>240</v>
      </c>
      <c r="M226" s="200"/>
      <c r="N226" s="200">
        <f>SUM(C226:M226)</f>
        <v>1376</v>
      </c>
    </row>
    <row r="227" spans="1:15">
      <c r="A227" s="188">
        <v>155</v>
      </c>
      <c r="B227" s="261" t="s">
        <v>708</v>
      </c>
      <c r="C227" s="274">
        <v>78</v>
      </c>
      <c r="D227" s="255">
        <v>12</v>
      </c>
      <c r="E227" s="255" t="s">
        <v>192</v>
      </c>
      <c r="F227" s="201">
        <f>D227*C227</f>
        <v>936</v>
      </c>
      <c r="G227" s="275">
        <f>H227/D227</f>
        <v>26</v>
      </c>
      <c r="H227" s="251">
        <v>312</v>
      </c>
      <c r="I227" s="275">
        <f>J227/D227</f>
        <v>26</v>
      </c>
      <c r="J227" s="251">
        <v>312</v>
      </c>
      <c r="K227" s="275">
        <f>L227/D227</f>
        <v>26</v>
      </c>
      <c r="L227" s="246">
        <v>312</v>
      </c>
      <c r="M227" s="200"/>
      <c r="N227" s="200">
        <f>SUM(C227:M227)</f>
        <v>2040</v>
      </c>
    </row>
    <row r="228" spans="1:15">
      <c r="A228" s="188">
        <v>156</v>
      </c>
      <c r="B228" s="261" t="s">
        <v>709</v>
      </c>
      <c r="C228" s="276">
        <v>6</v>
      </c>
      <c r="D228" s="257">
        <v>64</v>
      </c>
      <c r="E228" s="257" t="s">
        <v>46</v>
      </c>
      <c r="F228" s="201">
        <f>D228*C228</f>
        <v>384</v>
      </c>
      <c r="G228" s="275">
        <f>H228/D228</f>
        <v>2.34375</v>
      </c>
      <c r="H228" s="251">
        <v>150</v>
      </c>
      <c r="I228" s="275">
        <f>J228/D228</f>
        <v>1.3125</v>
      </c>
      <c r="J228" s="251">
        <v>84</v>
      </c>
      <c r="K228" s="275">
        <f>L228/D228</f>
        <v>2.34375</v>
      </c>
      <c r="L228" s="246">
        <v>150</v>
      </c>
      <c r="M228" s="200"/>
      <c r="N228" s="200">
        <f>SUM(C228:M228)</f>
        <v>844</v>
      </c>
    </row>
    <row r="229" spans="1:15">
      <c r="A229" s="188">
        <v>157</v>
      </c>
      <c r="B229" s="261" t="s">
        <v>710</v>
      </c>
      <c r="C229" s="276">
        <v>50</v>
      </c>
      <c r="D229" s="257">
        <v>10</v>
      </c>
      <c r="E229" s="257" t="s">
        <v>46</v>
      </c>
      <c r="F229" s="201">
        <f>D229*C229</f>
        <v>500</v>
      </c>
      <c r="G229" s="275">
        <f>H229/D229</f>
        <v>25</v>
      </c>
      <c r="H229" s="251">
        <v>250</v>
      </c>
      <c r="I229" s="275"/>
      <c r="J229" s="258" t="s">
        <v>628</v>
      </c>
      <c r="K229" s="275">
        <f>L229/D229</f>
        <v>25</v>
      </c>
      <c r="L229" s="246">
        <v>250</v>
      </c>
      <c r="M229" s="200"/>
      <c r="N229" s="200">
        <f>SUM(C229:M229)</f>
        <v>1110</v>
      </c>
    </row>
    <row r="230" spans="1:15">
      <c r="A230" s="188">
        <v>158</v>
      </c>
      <c r="B230" s="261" t="s">
        <v>711</v>
      </c>
      <c r="C230" s="276">
        <v>400</v>
      </c>
      <c r="D230" s="257">
        <v>3</v>
      </c>
      <c r="E230" s="257" t="s">
        <v>46</v>
      </c>
      <c r="F230" s="201">
        <f>D230*C230</f>
        <v>1200</v>
      </c>
      <c r="G230" s="275"/>
      <c r="H230" s="258" t="s">
        <v>628</v>
      </c>
      <c r="I230" s="275">
        <f>J230/D230</f>
        <v>400</v>
      </c>
      <c r="J230" s="246">
        <v>1200</v>
      </c>
      <c r="K230" s="275"/>
      <c r="L230" s="266"/>
      <c r="M230" s="200"/>
      <c r="N230" s="200">
        <f>SUM(C230:M230)</f>
        <v>3203</v>
      </c>
    </row>
    <row r="231" spans="1:15">
      <c r="A231" s="188">
        <v>159</v>
      </c>
      <c r="B231" s="261" t="s">
        <v>712</v>
      </c>
      <c r="C231" s="276">
        <v>853</v>
      </c>
      <c r="D231" s="257">
        <v>1</v>
      </c>
      <c r="E231" s="257" t="s">
        <v>371</v>
      </c>
      <c r="F231" s="201">
        <f>D231*C231</f>
        <v>853</v>
      </c>
      <c r="G231" s="275"/>
      <c r="H231" s="258" t="s">
        <v>628</v>
      </c>
      <c r="I231" s="275">
        <f>J231/D231</f>
        <v>853</v>
      </c>
      <c r="J231" s="251">
        <v>853</v>
      </c>
      <c r="K231" s="275"/>
      <c r="L231" s="269"/>
      <c r="M231" s="200"/>
      <c r="N231" s="200">
        <f>SUM(C231:M231)</f>
        <v>3413</v>
      </c>
    </row>
    <row r="232" spans="1:15">
      <c r="A232" s="188">
        <v>160</v>
      </c>
      <c r="B232" s="261" t="s">
        <v>713</v>
      </c>
      <c r="C232" s="276">
        <v>359</v>
      </c>
      <c r="D232" s="257">
        <v>1</v>
      </c>
      <c r="E232" s="257" t="s">
        <v>192</v>
      </c>
      <c r="F232" s="201">
        <f>D232*C232</f>
        <v>359</v>
      </c>
      <c r="G232" s="275">
        <f>H232/D232</f>
        <v>359</v>
      </c>
      <c r="H232" s="251">
        <v>359</v>
      </c>
      <c r="I232" s="275"/>
      <c r="J232" s="258" t="s">
        <v>628</v>
      </c>
      <c r="K232" s="275"/>
      <c r="L232" s="246"/>
      <c r="M232" s="200"/>
      <c r="N232" s="200">
        <f>SUM(C232:M232)</f>
        <v>1437</v>
      </c>
    </row>
    <row r="233" spans="1:15">
      <c r="A233" s="188">
        <v>161</v>
      </c>
      <c r="B233" s="261" t="s">
        <v>688</v>
      </c>
      <c r="C233" s="274">
        <v>55</v>
      </c>
      <c r="D233" s="282">
        <v>1216</v>
      </c>
      <c r="E233" s="255" t="s">
        <v>625</v>
      </c>
      <c r="F233" s="201">
        <f>D233*C233</f>
        <v>66880</v>
      </c>
      <c r="G233" s="275">
        <f>H233/D233</f>
        <v>18.363486842105</v>
      </c>
      <c r="H233" s="246">
        <v>22330</v>
      </c>
      <c r="I233" s="275">
        <f>J233/D233</f>
        <v>18.318256578947</v>
      </c>
      <c r="J233" s="246">
        <v>22275</v>
      </c>
      <c r="K233" s="275">
        <f>L233/D233</f>
        <v>18.318256578947</v>
      </c>
      <c r="L233" s="246">
        <v>22275</v>
      </c>
      <c r="M233" s="200"/>
      <c r="N233" s="200">
        <f>SUM(C233:M233)</f>
        <v>135086</v>
      </c>
    </row>
    <row r="234" spans="1:15">
      <c r="A234" s="188">
        <v>162</v>
      </c>
      <c r="B234" s="261" t="s">
        <v>689</v>
      </c>
      <c r="C234" s="276">
        <v>300</v>
      </c>
      <c r="D234" s="257">
        <v>15</v>
      </c>
      <c r="E234" s="257" t="s">
        <v>625</v>
      </c>
      <c r="F234" s="201">
        <f>D234*C234</f>
        <v>4500</v>
      </c>
      <c r="G234" s="275">
        <f>H234/D234</f>
        <v>100</v>
      </c>
      <c r="H234" s="246">
        <v>1500</v>
      </c>
      <c r="I234" s="275">
        <f>J234/D234</f>
        <v>100</v>
      </c>
      <c r="J234" s="246">
        <v>1500</v>
      </c>
      <c r="K234" s="275">
        <f>L234/D234</f>
        <v>100</v>
      </c>
      <c r="L234" s="246">
        <v>1500</v>
      </c>
      <c r="M234" s="200"/>
      <c r="N234" s="200">
        <f>SUM(C234:M234)</f>
        <v>9615</v>
      </c>
    </row>
    <row r="235" spans="1:15">
      <c r="A235" s="188">
        <v>163</v>
      </c>
      <c r="B235" s="261" t="s">
        <v>134</v>
      </c>
      <c r="C235" s="276">
        <v>231</v>
      </c>
      <c r="D235" s="257">
        <v>10</v>
      </c>
      <c r="E235" s="257" t="s">
        <v>625</v>
      </c>
      <c r="F235" s="201">
        <f>D235*C235</f>
        <v>2310</v>
      </c>
      <c r="G235" s="275">
        <f>H235/D235</f>
        <v>77</v>
      </c>
      <c r="H235" s="246">
        <v>770</v>
      </c>
      <c r="I235" s="275">
        <f>J235/D235</f>
        <v>77</v>
      </c>
      <c r="J235" s="246">
        <v>770</v>
      </c>
      <c r="K235" s="275">
        <f>L235/D235</f>
        <v>77</v>
      </c>
      <c r="L235" s="246">
        <v>770</v>
      </c>
      <c r="M235" s="200"/>
      <c r="N235" s="200">
        <f>SUM(C235:M235)</f>
        <v>5092</v>
      </c>
    </row>
    <row r="236" spans="1:15">
      <c r="A236" s="188">
        <v>164</v>
      </c>
      <c r="B236" s="261" t="s">
        <v>714</v>
      </c>
      <c r="C236" s="276">
        <v>231</v>
      </c>
      <c r="D236" s="257">
        <v>10</v>
      </c>
      <c r="E236" s="257" t="s">
        <v>625</v>
      </c>
      <c r="F236" s="201">
        <f>D236*C236</f>
        <v>2310</v>
      </c>
      <c r="G236" s="275">
        <f>H236/D236</f>
        <v>77</v>
      </c>
      <c r="H236" s="246">
        <v>770</v>
      </c>
      <c r="I236" s="275">
        <f>J236/D236</f>
        <v>77</v>
      </c>
      <c r="J236" s="246">
        <v>770</v>
      </c>
      <c r="K236" s="275">
        <f>L236/D236</f>
        <v>77</v>
      </c>
      <c r="L236" s="246">
        <v>770</v>
      </c>
      <c r="M236" s="200"/>
      <c r="N236" s="200">
        <f>SUM(C236:M236)</f>
        <v>5092</v>
      </c>
    </row>
    <row r="237" spans="1:15">
      <c r="A237" s="188">
        <v>165</v>
      </c>
      <c r="B237" s="261" t="s">
        <v>704</v>
      </c>
      <c r="C237" s="283">
        <v>100</v>
      </c>
      <c r="D237" s="255">
        <v>12</v>
      </c>
      <c r="E237" s="255" t="s">
        <v>46</v>
      </c>
      <c r="F237" s="201">
        <f>D237*C237</f>
        <v>1200</v>
      </c>
      <c r="G237" s="275">
        <f>H237/D237</f>
        <v>33.333333333333</v>
      </c>
      <c r="H237" s="251">
        <v>400</v>
      </c>
      <c r="I237" s="275">
        <f>J237/D237</f>
        <v>33.333333333333</v>
      </c>
      <c r="J237" s="251">
        <v>400</v>
      </c>
      <c r="K237" s="275">
        <f>L237/D237</f>
        <v>33.333333333333</v>
      </c>
      <c r="L237" s="251">
        <v>400</v>
      </c>
      <c r="M237" s="200"/>
      <c r="N237" s="278">
        <f>SUM(C237:M237)</f>
        <v>2612</v>
      </c>
    </row>
    <row r="238" spans="1:15">
      <c r="A238" s="188">
        <v>166</v>
      </c>
      <c r="B238" s="261" t="s">
        <v>715</v>
      </c>
      <c r="C238" s="277">
        <v>53</v>
      </c>
      <c r="D238" s="257">
        <v>21</v>
      </c>
      <c r="E238" s="257" t="s">
        <v>46</v>
      </c>
      <c r="F238" s="201">
        <f>D238*C238</f>
        <v>1113</v>
      </c>
      <c r="G238" s="275">
        <f>H238/D238</f>
        <v>17.666666666667</v>
      </c>
      <c r="H238" s="251">
        <v>371</v>
      </c>
      <c r="I238" s="275">
        <f>J238/D238</f>
        <v>17.666666666667</v>
      </c>
      <c r="J238" s="251">
        <v>371</v>
      </c>
      <c r="K238" s="275">
        <f>L238/D238</f>
        <v>17.666666666667</v>
      </c>
      <c r="L238" s="251">
        <v>371</v>
      </c>
      <c r="M238" s="200"/>
      <c r="N238" s="278">
        <f>SUM(C238:M238)</f>
        <v>2353</v>
      </c>
    </row>
    <row r="239" spans="1:15">
      <c r="A239" s="188">
        <v>167</v>
      </c>
      <c r="B239" s="261" t="s">
        <v>716</v>
      </c>
      <c r="C239" s="277">
        <v>100</v>
      </c>
      <c r="D239" s="257">
        <v>25</v>
      </c>
      <c r="E239" s="257" t="s">
        <v>717</v>
      </c>
      <c r="F239" s="201">
        <f>D239*C239</f>
        <v>2500</v>
      </c>
      <c r="G239" s="275">
        <f>H239/D239</f>
        <v>32</v>
      </c>
      <c r="H239" s="251">
        <v>800</v>
      </c>
      <c r="I239" s="275">
        <f>J239/D239</f>
        <v>36</v>
      </c>
      <c r="J239" s="251">
        <v>900</v>
      </c>
      <c r="K239" s="275">
        <f>L239/D239</f>
        <v>32</v>
      </c>
      <c r="L239" s="251">
        <v>800</v>
      </c>
      <c r="M239" s="200"/>
      <c r="N239" s="278">
        <f>SUM(C239:M239)</f>
        <v>5225</v>
      </c>
    </row>
    <row r="240" spans="1:15">
      <c r="A240" s="188">
        <v>168</v>
      </c>
      <c r="B240" s="261" t="s">
        <v>718</v>
      </c>
      <c r="C240" s="277">
        <v>48</v>
      </c>
      <c r="D240" s="257">
        <v>5</v>
      </c>
      <c r="E240" s="257" t="s">
        <v>46</v>
      </c>
      <c r="F240" s="201">
        <f>D240*C240</f>
        <v>240</v>
      </c>
      <c r="G240" s="275"/>
      <c r="H240" s="266" t="s">
        <v>628</v>
      </c>
      <c r="I240" s="275"/>
      <c r="J240" s="251"/>
      <c r="K240" s="275">
        <f>L240/D240</f>
        <v>48</v>
      </c>
      <c r="L240" s="251">
        <v>240</v>
      </c>
      <c r="M240" s="200"/>
      <c r="N240" s="201">
        <f>SUM(C240:M240)</f>
        <v>581</v>
      </c>
    </row>
    <row r="241" spans="1:15">
      <c r="A241" s="21" t="s">
        <v>182</v>
      </c>
      <c r="B241" s="22"/>
      <c r="C241" s="270">
        <f>SUM(C211:C240)</f>
        <v>6652.92</v>
      </c>
      <c r="D241" s="271">
        <f>SUM(D211:D240)</f>
        <v>1607</v>
      </c>
      <c r="E241" s="272"/>
      <c r="F241" s="270">
        <f>SUM(F211:F240)</f>
        <v>109053</v>
      </c>
      <c r="G241" s="273">
        <f>SUM(G211:G240)</f>
        <v>2384.5439035088</v>
      </c>
      <c r="H241" s="273">
        <f>SUM(H211:H240)</f>
        <v>37985</v>
      </c>
      <c r="I241" s="216">
        <f>SUM(I211:I240)</f>
        <v>2233.7974232456</v>
      </c>
      <c r="J241" s="217">
        <f>SUM(J211:J240)</f>
        <v>33755</v>
      </c>
      <c r="K241" s="216">
        <f>SUM(K211:K240)</f>
        <v>2034.5786732456</v>
      </c>
      <c r="L241" s="212">
        <f>SUM(L211:L240)</f>
        <v>37313</v>
      </c>
      <c r="M241" s="212"/>
      <c r="N241" s="218">
        <f>SUM(C241:M241)</f>
        <v>233018.84</v>
      </c>
    </row>
    <row r="242" spans="1:15">
      <c r="A242" s="284"/>
      <c r="B242" s="284"/>
      <c r="C242" s="285"/>
      <c r="D242" s="286"/>
      <c r="E242" s="287"/>
      <c r="F242" s="285"/>
      <c r="G242" s="288"/>
      <c r="H242" s="288"/>
      <c r="I242" s="289"/>
      <c r="J242" s="290"/>
      <c r="K242" s="289"/>
      <c r="L242" s="285"/>
      <c r="M242" s="285"/>
      <c r="N242" s="291"/>
    </row>
    <row r="243" spans="1:15">
      <c r="A243" s="181" t="s">
        <v>0</v>
      </c>
      <c r="B243" s="181"/>
      <c r="C243" s="181"/>
    </row>
    <row r="244" spans="1:15">
      <c r="A244" s="182"/>
      <c r="B244" s="181"/>
      <c r="C244" s="181"/>
    </row>
    <row r="245" spans="1:15" customHeight="1" ht="15.75">
      <c r="F245" s="32" t="s">
        <v>1</v>
      </c>
      <c r="G245" s="32"/>
      <c r="H245" s="32"/>
      <c r="I245" s="32"/>
    </row>
    <row r="246" spans="1:15">
      <c r="G246" s="35" t="s">
        <v>2</v>
      </c>
      <c r="H246" s="35"/>
    </row>
    <row r="248" spans="1:15">
      <c r="A248" s="219" t="s">
        <v>541</v>
      </c>
      <c r="B248" s="219"/>
      <c r="C248" s="219"/>
      <c r="D248" s="219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5">
      <c r="A249" s="41" t="s">
        <v>542</v>
      </c>
      <c r="B249" s="41"/>
      <c r="C249" s="41"/>
      <c r="D249" s="41"/>
      <c r="E249" s="41"/>
      <c r="F249" s="42" t="s">
        <v>5</v>
      </c>
      <c r="G249" s="42"/>
      <c r="H249" s="42"/>
      <c r="I249" s="42"/>
      <c r="J249" s="42"/>
      <c r="K249" s="43" t="s">
        <v>719</v>
      </c>
      <c r="L249" s="43"/>
      <c r="M249" s="43"/>
      <c r="N249" s="43"/>
    </row>
    <row r="250" spans="1:15">
      <c r="A250" s="184" t="s">
        <v>544</v>
      </c>
      <c r="B250" s="184"/>
      <c r="C250" s="184"/>
      <c r="D250" s="184"/>
      <c r="E250" s="184"/>
      <c r="F250" s="45" t="s">
        <v>8</v>
      </c>
      <c r="G250" s="42" t="s">
        <v>9</v>
      </c>
      <c r="H250" s="42"/>
      <c r="I250" s="42" t="s">
        <v>10</v>
      </c>
      <c r="J250" s="42"/>
      <c r="K250" s="46" t="s">
        <v>11</v>
      </c>
      <c r="L250" s="46"/>
      <c r="M250" s="46"/>
      <c r="N250" s="46"/>
    </row>
    <row r="251" spans="1:15">
      <c r="A251" s="47" t="s">
        <v>12</v>
      </c>
      <c r="B251" s="47" t="s">
        <v>13</v>
      </c>
      <c r="C251" s="47" t="s">
        <v>14</v>
      </c>
      <c r="D251" s="48" t="s">
        <v>15</v>
      </c>
      <c r="E251" s="49"/>
      <c r="F251" s="47" t="s">
        <v>16</v>
      </c>
      <c r="G251" s="42" t="s">
        <v>17</v>
      </c>
      <c r="H251" s="42"/>
      <c r="I251" s="42"/>
      <c r="J251" s="42"/>
      <c r="K251" s="42"/>
      <c r="L251" s="42"/>
      <c r="M251" s="42"/>
      <c r="N251" s="42"/>
    </row>
    <row r="252" spans="1:15">
      <c r="A252" s="47"/>
      <c r="B252" s="47"/>
      <c r="C252" s="47"/>
      <c r="D252" s="50"/>
      <c r="E252" s="51"/>
      <c r="F252" s="47"/>
      <c r="G252" s="52" t="s">
        <v>18</v>
      </c>
      <c r="H252" s="52"/>
      <c r="I252" s="185" t="s">
        <v>19</v>
      </c>
      <c r="J252" s="185"/>
      <c r="K252" s="54" t="s">
        <v>20</v>
      </c>
      <c r="L252" s="54"/>
      <c r="M252" s="186" t="s">
        <v>21</v>
      </c>
      <c r="N252" s="186"/>
    </row>
    <row r="253" spans="1:15">
      <c r="A253" s="47"/>
      <c r="B253" s="187"/>
      <c r="C253" s="187"/>
      <c r="D253" s="220" t="s">
        <v>22</v>
      </c>
      <c r="E253" s="220" t="s">
        <v>13</v>
      </c>
      <c r="F253" s="187"/>
      <c r="G253" s="221" t="s">
        <v>23</v>
      </c>
      <c r="H253" s="220" t="s">
        <v>24</v>
      </c>
      <c r="I253" s="220" t="s">
        <v>23</v>
      </c>
      <c r="J253" s="220" t="s">
        <v>24</v>
      </c>
      <c r="K253" s="220" t="s">
        <v>23</v>
      </c>
      <c r="L253" s="220"/>
      <c r="M253" s="220" t="s">
        <v>23</v>
      </c>
      <c r="N253" s="220" t="s">
        <v>24</v>
      </c>
    </row>
    <row r="254" spans="1:15">
      <c r="A254" s="188">
        <v>169</v>
      </c>
      <c r="B254" s="261" t="s">
        <v>720</v>
      </c>
      <c r="C254" s="283">
        <v>360</v>
      </c>
      <c r="D254" s="274">
        <v>8</v>
      </c>
      <c r="E254" s="274" t="s">
        <v>46</v>
      </c>
      <c r="F254" s="201">
        <f>D254*C254</f>
        <v>2880</v>
      </c>
      <c r="G254" s="275">
        <f>H254/D254</f>
        <v>135</v>
      </c>
      <c r="H254" s="246">
        <v>1080</v>
      </c>
      <c r="I254" s="200"/>
      <c r="J254" s="251">
        <v>720</v>
      </c>
      <c r="K254" s="200"/>
      <c r="L254" s="246">
        <v>1080</v>
      </c>
      <c r="M254" s="200"/>
      <c r="N254" s="201">
        <f>SUM(C254:M254)</f>
        <v>6263</v>
      </c>
    </row>
    <row r="255" spans="1:15">
      <c r="A255" s="188">
        <v>170</v>
      </c>
      <c r="B255" s="261" t="s">
        <v>721</v>
      </c>
      <c r="C255" s="277">
        <v>360</v>
      </c>
      <c r="D255" s="276">
        <v>7</v>
      </c>
      <c r="E255" s="276" t="s">
        <v>46</v>
      </c>
      <c r="F255" s="201">
        <f>D255*C255</f>
        <v>2520</v>
      </c>
      <c r="G255" s="275">
        <f>H255/D255</f>
        <v>102.85714285714</v>
      </c>
      <c r="H255" s="251">
        <v>720</v>
      </c>
      <c r="I255" s="200"/>
      <c r="J255" s="246">
        <v>1080</v>
      </c>
      <c r="K255" s="200"/>
      <c r="L255" s="251">
        <v>720</v>
      </c>
      <c r="M255" s="200"/>
      <c r="N255" s="278">
        <f>SUM(C255:M255)</f>
        <v>5509.8571428571</v>
      </c>
    </row>
    <row r="256" spans="1:15">
      <c r="A256" s="188">
        <v>171</v>
      </c>
      <c r="B256" s="261" t="s">
        <v>722</v>
      </c>
      <c r="C256" s="277">
        <v>360</v>
      </c>
      <c r="D256" s="276">
        <v>6</v>
      </c>
      <c r="E256" s="276" t="s">
        <v>46</v>
      </c>
      <c r="F256" s="201">
        <f>D256*C256</f>
        <v>2160</v>
      </c>
      <c r="G256" s="275">
        <f>H256/D256</f>
        <v>120</v>
      </c>
      <c r="H256" s="251">
        <v>720</v>
      </c>
      <c r="I256" s="275">
        <f>J256/D256</f>
        <v>120</v>
      </c>
      <c r="J256" s="251">
        <v>720</v>
      </c>
      <c r="K256" s="275">
        <f>L256/D256</f>
        <v>120</v>
      </c>
      <c r="L256" s="251">
        <v>720</v>
      </c>
      <c r="M256" s="200"/>
      <c r="N256" s="278">
        <f>SUM(C256:M256)</f>
        <v>5046</v>
      </c>
    </row>
    <row r="257" spans="1:15">
      <c r="A257" s="188">
        <v>172</v>
      </c>
      <c r="B257" s="261" t="s">
        <v>723</v>
      </c>
      <c r="C257" s="277">
        <v>450</v>
      </c>
      <c r="D257" s="276">
        <v>8</v>
      </c>
      <c r="E257" s="276" t="s">
        <v>46</v>
      </c>
      <c r="F257" s="201">
        <f>D257*C257</f>
        <v>3600</v>
      </c>
      <c r="G257" s="275">
        <f>H257/D257</f>
        <v>168.75</v>
      </c>
      <c r="H257" s="246">
        <v>1350</v>
      </c>
      <c r="I257" s="275"/>
      <c r="J257" s="251">
        <v>900</v>
      </c>
      <c r="K257" s="275"/>
      <c r="L257" s="246">
        <v>1350</v>
      </c>
      <c r="M257" s="200"/>
      <c r="N257" s="278">
        <f>SUM(C257:M257)</f>
        <v>7826.75</v>
      </c>
    </row>
    <row r="258" spans="1:15">
      <c r="A258" s="188">
        <v>173</v>
      </c>
      <c r="B258" s="261" t="s">
        <v>724</v>
      </c>
      <c r="C258" s="277">
        <v>235</v>
      </c>
      <c r="D258" s="276">
        <v>25</v>
      </c>
      <c r="E258" s="276" t="s">
        <v>69</v>
      </c>
      <c r="F258" s="201">
        <f>D258*C258</f>
        <v>5875</v>
      </c>
      <c r="G258" s="275">
        <f>H258/D258</f>
        <v>75.2</v>
      </c>
      <c r="H258" s="246">
        <v>1880</v>
      </c>
      <c r="I258" s="275"/>
      <c r="J258" s="246">
        <v>2115</v>
      </c>
      <c r="K258" s="275">
        <f>L258/D258</f>
        <v>75.2</v>
      </c>
      <c r="L258" s="246">
        <v>1880</v>
      </c>
      <c r="M258" s="200"/>
      <c r="N258" s="278">
        <f>SUM(C258:M258)</f>
        <v>12160.4</v>
      </c>
    </row>
    <row r="259" spans="1:15">
      <c r="A259" s="188">
        <v>174</v>
      </c>
      <c r="B259" s="261" t="s">
        <v>725</v>
      </c>
      <c r="C259" s="277">
        <v>205</v>
      </c>
      <c r="D259" s="276">
        <v>22</v>
      </c>
      <c r="E259" s="276" t="s">
        <v>69</v>
      </c>
      <c r="F259" s="201">
        <f>D259*C259</f>
        <v>4510</v>
      </c>
      <c r="G259" s="275">
        <f>H259/D259</f>
        <v>65.227272727273</v>
      </c>
      <c r="H259" s="246">
        <v>1435</v>
      </c>
      <c r="I259" s="275">
        <f>J259/D259</f>
        <v>74.545454545455</v>
      </c>
      <c r="J259" s="246">
        <v>1640</v>
      </c>
      <c r="K259" s="275">
        <f>L259/D259</f>
        <v>65.227272727273</v>
      </c>
      <c r="L259" s="246">
        <v>1435</v>
      </c>
      <c r="M259" s="200"/>
      <c r="N259" s="278">
        <f>SUM(C259:M259)</f>
        <v>9452</v>
      </c>
    </row>
    <row r="260" spans="1:15">
      <c r="A260" s="188">
        <v>175</v>
      </c>
      <c r="B260" s="261" t="s">
        <v>726</v>
      </c>
      <c r="C260" s="277">
        <v>29</v>
      </c>
      <c r="D260" s="276">
        <v>12</v>
      </c>
      <c r="E260" s="276" t="s">
        <v>727</v>
      </c>
      <c r="F260" s="201">
        <f>D260*C260</f>
        <v>348</v>
      </c>
      <c r="G260" s="275">
        <f>H260/D260</f>
        <v>9.6666666666667</v>
      </c>
      <c r="H260" s="251">
        <v>116</v>
      </c>
      <c r="I260" s="275">
        <f>J260/D260</f>
        <v>9.6666666666667</v>
      </c>
      <c r="J260" s="251">
        <v>116</v>
      </c>
      <c r="K260" s="275">
        <f>L260/D260</f>
        <v>9.6666666666667</v>
      </c>
      <c r="L260" s="251">
        <v>116</v>
      </c>
      <c r="M260" s="200"/>
      <c r="N260" s="278">
        <f>SUM(C260:M260)</f>
        <v>766</v>
      </c>
    </row>
    <row r="261" spans="1:15">
      <c r="A261" s="188">
        <v>176</v>
      </c>
      <c r="B261" s="261" t="s">
        <v>728</v>
      </c>
      <c r="C261" s="277">
        <v>35</v>
      </c>
      <c r="D261" s="276">
        <v>16</v>
      </c>
      <c r="E261" s="276" t="s">
        <v>202</v>
      </c>
      <c r="F261" s="201">
        <f>D261*C261</f>
        <v>560</v>
      </c>
      <c r="G261" s="275">
        <f>H261/D261</f>
        <v>13.125</v>
      </c>
      <c r="H261" s="251">
        <v>210</v>
      </c>
      <c r="I261" s="275">
        <f>J261/D261</f>
        <v>10.9375</v>
      </c>
      <c r="J261" s="251">
        <v>175</v>
      </c>
      <c r="K261" s="275">
        <f>L261/D261</f>
        <v>10.9375</v>
      </c>
      <c r="L261" s="251">
        <v>175</v>
      </c>
      <c r="M261" s="200"/>
      <c r="N261" s="278">
        <f>SUM(C261:M261)</f>
        <v>1206</v>
      </c>
    </row>
    <row r="262" spans="1:15">
      <c r="A262" s="188">
        <v>177</v>
      </c>
      <c r="B262" s="261" t="s">
        <v>729</v>
      </c>
      <c r="C262" s="277">
        <v>93</v>
      </c>
      <c r="D262" s="276">
        <v>6</v>
      </c>
      <c r="E262" s="276" t="s">
        <v>46</v>
      </c>
      <c r="F262" s="201">
        <f>D262*C262</f>
        <v>558</v>
      </c>
      <c r="G262" s="275">
        <f>H262/D262</f>
        <v>31</v>
      </c>
      <c r="H262" s="251">
        <v>186</v>
      </c>
      <c r="I262" s="275"/>
      <c r="J262" s="251">
        <v>186</v>
      </c>
      <c r="K262" s="275">
        <f>L262/D262</f>
        <v>31</v>
      </c>
      <c r="L262" s="251">
        <v>186</v>
      </c>
      <c r="M262" s="200"/>
      <c r="N262" s="278">
        <f>SUM(C262:M262)</f>
        <v>1277</v>
      </c>
    </row>
    <row r="263" spans="1:15">
      <c r="A263" s="188">
        <v>178</v>
      </c>
      <c r="B263" s="261" t="s">
        <v>730</v>
      </c>
      <c r="C263" s="277">
        <v>4</v>
      </c>
      <c r="D263" s="276">
        <v>40</v>
      </c>
      <c r="E263" s="276" t="s">
        <v>46</v>
      </c>
      <c r="F263" s="201">
        <f>D263*C263</f>
        <v>160</v>
      </c>
      <c r="G263" s="275">
        <f>H263/D263</f>
        <v>2</v>
      </c>
      <c r="H263" s="251">
        <v>80</v>
      </c>
      <c r="I263" s="275">
        <f>J263/D263</f>
        <v>2</v>
      </c>
      <c r="J263" s="251">
        <v>80</v>
      </c>
      <c r="K263" s="275"/>
      <c r="L263" s="266" t="s">
        <v>628</v>
      </c>
      <c r="M263" s="200"/>
      <c r="N263" s="278">
        <f>SUM(C263:M263)</f>
        <v>368</v>
      </c>
    </row>
    <row r="264" spans="1:15">
      <c r="A264" s="188">
        <v>179</v>
      </c>
      <c r="B264" s="261" t="s">
        <v>731</v>
      </c>
      <c r="C264" s="277">
        <v>5.5</v>
      </c>
      <c r="D264" s="276">
        <v>40</v>
      </c>
      <c r="E264" s="276" t="s">
        <v>46</v>
      </c>
      <c r="F264" s="201">
        <f>D264*C264</f>
        <v>220</v>
      </c>
      <c r="G264" s="275">
        <f>H264/D264</f>
        <v>2.75</v>
      </c>
      <c r="H264" s="251">
        <v>110</v>
      </c>
      <c r="I264" s="275">
        <f>J264/D264</f>
        <v>2.75</v>
      </c>
      <c r="J264" s="251">
        <v>110</v>
      </c>
      <c r="K264" s="275"/>
      <c r="L264" s="266" t="s">
        <v>628</v>
      </c>
      <c r="M264" s="200"/>
      <c r="N264" s="278">
        <f>SUM(C264:M264)</f>
        <v>491</v>
      </c>
    </row>
    <row r="265" spans="1:15">
      <c r="A265" s="188">
        <v>180</v>
      </c>
      <c r="B265" s="261" t="s">
        <v>732</v>
      </c>
      <c r="C265" s="277">
        <v>4</v>
      </c>
      <c r="D265" s="276">
        <v>20</v>
      </c>
      <c r="E265" s="276" t="s">
        <v>46</v>
      </c>
      <c r="F265" s="201">
        <f>D265*C265</f>
        <v>80</v>
      </c>
      <c r="G265" s="275">
        <f>H265/D265</f>
        <v>1.2</v>
      </c>
      <c r="H265" s="251">
        <v>24</v>
      </c>
      <c r="I265" s="275"/>
      <c r="J265" s="251">
        <v>28</v>
      </c>
      <c r="K265" s="275">
        <f>L265/D265</f>
        <v>1.4</v>
      </c>
      <c r="L265" s="251">
        <v>28</v>
      </c>
      <c r="M265" s="200"/>
      <c r="N265" s="278">
        <f>SUM(C265:M265)</f>
        <v>186.6</v>
      </c>
    </row>
    <row r="266" spans="1:15">
      <c r="A266" s="188">
        <v>181</v>
      </c>
      <c r="B266" s="261" t="s">
        <v>733</v>
      </c>
      <c r="C266" s="277">
        <v>3</v>
      </c>
      <c r="D266" s="276">
        <v>15</v>
      </c>
      <c r="E266" s="276" t="s">
        <v>46</v>
      </c>
      <c r="F266" s="201">
        <f>D266*C266</f>
        <v>45</v>
      </c>
      <c r="G266" s="275">
        <f>H266/D266</f>
        <v>1</v>
      </c>
      <c r="H266" s="251">
        <v>15</v>
      </c>
      <c r="I266" s="275"/>
      <c r="J266" s="251">
        <v>15</v>
      </c>
      <c r="K266" s="275">
        <f>L266/D266</f>
        <v>1</v>
      </c>
      <c r="L266" s="251">
        <v>15</v>
      </c>
      <c r="M266" s="200"/>
      <c r="N266" s="278">
        <f>SUM(C266:M266)</f>
        <v>110</v>
      </c>
    </row>
    <row r="267" spans="1:15">
      <c r="A267" s="188">
        <v>182</v>
      </c>
      <c r="B267" s="261" t="s">
        <v>734</v>
      </c>
      <c r="C267" s="277">
        <v>185</v>
      </c>
      <c r="D267" s="276">
        <v>10</v>
      </c>
      <c r="E267" s="276" t="s">
        <v>46</v>
      </c>
      <c r="F267" s="201">
        <f>D267*C267</f>
        <v>1850</v>
      </c>
      <c r="G267" s="275">
        <f>H267/D267</f>
        <v>55.5</v>
      </c>
      <c r="H267" s="251">
        <v>555</v>
      </c>
      <c r="I267" s="275"/>
      <c r="J267" s="251">
        <v>555</v>
      </c>
      <c r="K267" s="275">
        <f>L267/D267</f>
        <v>74</v>
      </c>
      <c r="L267" s="251">
        <v>740</v>
      </c>
      <c r="M267" s="200"/>
      <c r="N267" s="278">
        <f>SUM(C267:M267)</f>
        <v>4024.5</v>
      </c>
    </row>
    <row r="268" spans="1:15">
      <c r="A268" s="188">
        <v>183</v>
      </c>
      <c r="B268" s="261" t="s">
        <v>735</v>
      </c>
      <c r="C268" s="277">
        <v>60</v>
      </c>
      <c r="D268" s="276">
        <v>6</v>
      </c>
      <c r="E268" s="276" t="s">
        <v>323</v>
      </c>
      <c r="F268" s="201">
        <f>D268*C268</f>
        <v>360</v>
      </c>
      <c r="G268" s="275">
        <f>H268/D268</f>
        <v>20</v>
      </c>
      <c r="H268" s="251">
        <v>120</v>
      </c>
      <c r="I268" s="275">
        <f>J268/D268</f>
        <v>20</v>
      </c>
      <c r="J268" s="251">
        <v>120</v>
      </c>
      <c r="K268" s="275">
        <f>L268/D268</f>
        <v>20</v>
      </c>
      <c r="L268" s="251">
        <v>120</v>
      </c>
      <c r="M268" s="200"/>
      <c r="N268" s="278">
        <f>SUM(C268:M268)</f>
        <v>846</v>
      </c>
    </row>
    <row r="269" spans="1:15">
      <c r="A269" s="188">
        <v>184</v>
      </c>
      <c r="B269" s="261" t="s">
        <v>736</v>
      </c>
      <c r="C269" s="277">
        <v>721</v>
      </c>
      <c r="D269" s="276">
        <v>1</v>
      </c>
      <c r="E269" s="276" t="s">
        <v>92</v>
      </c>
      <c r="F269" s="201">
        <f>D269*C269</f>
        <v>721</v>
      </c>
      <c r="G269" s="275">
        <f>H269/D269</f>
        <v>721</v>
      </c>
      <c r="H269" s="251">
        <v>721</v>
      </c>
      <c r="I269" s="275"/>
      <c r="J269" s="266" t="s">
        <v>628</v>
      </c>
      <c r="K269" s="275"/>
      <c r="L269" s="266" t="s">
        <v>628</v>
      </c>
      <c r="M269" s="200"/>
      <c r="N269" s="278">
        <f>SUM(C269:M269)</f>
        <v>2885</v>
      </c>
    </row>
    <row r="270" spans="1:15">
      <c r="A270" s="188">
        <v>185</v>
      </c>
      <c r="B270" s="292" t="s">
        <v>737</v>
      </c>
      <c r="C270" s="293">
        <v>40</v>
      </c>
      <c r="D270" s="294">
        <v>5</v>
      </c>
      <c r="E270" s="294" t="s">
        <v>323</v>
      </c>
      <c r="F270" s="201">
        <f>D270*C270</f>
        <v>200</v>
      </c>
      <c r="G270" s="275">
        <f>H270/D270</f>
        <v>24</v>
      </c>
      <c r="H270" s="295">
        <v>120</v>
      </c>
      <c r="I270" s="275">
        <f>J270/D270</f>
        <v>16</v>
      </c>
      <c r="J270" s="295">
        <v>80</v>
      </c>
      <c r="K270" s="275"/>
      <c r="L270" s="296" t="s">
        <v>628</v>
      </c>
      <c r="M270" s="200"/>
      <c r="N270" s="278">
        <f>SUM(C270:M270)</f>
        <v>485</v>
      </c>
    </row>
    <row r="271" spans="1:15">
      <c r="A271" s="188">
        <v>186</v>
      </c>
      <c r="B271" s="261" t="s">
        <v>738</v>
      </c>
      <c r="C271" s="297">
        <v>2868</v>
      </c>
      <c r="D271" s="274">
        <v>15</v>
      </c>
      <c r="E271" s="274" t="s">
        <v>739</v>
      </c>
      <c r="F271" s="201">
        <f>D271*C271</f>
        <v>43020</v>
      </c>
      <c r="G271" s="275">
        <f>H271/D271</f>
        <v>956</v>
      </c>
      <c r="H271" s="246">
        <v>14340</v>
      </c>
      <c r="I271" s="275">
        <f>J271/D271</f>
        <v>956</v>
      </c>
      <c r="J271" s="246">
        <v>14340</v>
      </c>
      <c r="K271" s="275">
        <f>L271/D271</f>
        <v>956</v>
      </c>
      <c r="L271" s="246">
        <v>14340</v>
      </c>
      <c r="M271" s="200"/>
      <c r="N271" s="201">
        <f>SUM(C271:M271)</f>
        <v>91791</v>
      </c>
    </row>
    <row r="272" spans="1:15">
      <c r="A272" s="188">
        <v>187</v>
      </c>
      <c r="B272" s="261" t="s">
        <v>740</v>
      </c>
      <c r="C272" s="297">
        <v>2851</v>
      </c>
      <c r="D272" s="274">
        <v>9</v>
      </c>
      <c r="E272" s="274" t="s">
        <v>739</v>
      </c>
      <c r="F272" s="201">
        <f>D272*C272</f>
        <v>25659</v>
      </c>
      <c r="G272" s="275">
        <f>H272/D272</f>
        <v>950.33333333333</v>
      </c>
      <c r="H272" s="246">
        <v>8553</v>
      </c>
      <c r="I272" s="275">
        <f>J271/D272</f>
        <v>1593.3333333333</v>
      </c>
      <c r="J272" s="246">
        <v>8553</v>
      </c>
      <c r="K272" s="275">
        <f>L272/D272</f>
        <v>950.33333333333</v>
      </c>
      <c r="L272" s="246">
        <v>8553</v>
      </c>
      <c r="M272" s="200"/>
      <c r="N272" s="201">
        <f>SUM(C272:M272)</f>
        <v>57672</v>
      </c>
    </row>
    <row r="273" spans="1:15">
      <c r="A273" s="188">
        <v>188</v>
      </c>
      <c r="B273" s="261" t="s">
        <v>741</v>
      </c>
      <c r="C273" s="298">
        <v>3200</v>
      </c>
      <c r="D273" s="276">
        <v>5</v>
      </c>
      <c r="E273" s="276" t="s">
        <v>739</v>
      </c>
      <c r="F273" s="201">
        <f>D273*C273</f>
        <v>16000</v>
      </c>
      <c r="G273" s="275">
        <f>H273/D273</f>
        <v>1280</v>
      </c>
      <c r="H273" s="246">
        <v>6400</v>
      </c>
      <c r="I273" s="275">
        <f>J272/D273</f>
        <v>1710.6</v>
      </c>
      <c r="J273" s="246">
        <v>6400</v>
      </c>
      <c r="K273" s="275">
        <f>L273/D273</f>
        <v>640</v>
      </c>
      <c r="L273" s="246">
        <v>3200</v>
      </c>
      <c r="M273" s="200"/>
      <c r="N273" s="201">
        <f>SUM(C273:M273)</f>
        <v>38835.6</v>
      </c>
    </row>
    <row r="274" spans="1:15">
      <c r="A274" s="188">
        <v>189</v>
      </c>
      <c r="B274" s="261" t="s">
        <v>134</v>
      </c>
      <c r="C274" s="277">
        <v>314</v>
      </c>
      <c r="D274" s="276">
        <v>15</v>
      </c>
      <c r="E274" s="276" t="s">
        <v>625</v>
      </c>
      <c r="F274" s="201">
        <f>D274*C274</f>
        <v>4710</v>
      </c>
      <c r="G274" s="275">
        <f>H274/D274</f>
        <v>104.66666666667</v>
      </c>
      <c r="H274" s="246">
        <v>1570</v>
      </c>
      <c r="I274" s="275">
        <f>J273/D274</f>
        <v>426.66666666667</v>
      </c>
      <c r="J274" s="246">
        <v>1570</v>
      </c>
      <c r="K274" s="275">
        <f>L274/D274</f>
        <v>104.66666666667</v>
      </c>
      <c r="L274" s="246">
        <v>1570</v>
      </c>
      <c r="M274" s="200"/>
      <c r="N274" s="278">
        <f>SUM(C274:M274)</f>
        <v>10385</v>
      </c>
    </row>
    <row r="275" spans="1:15">
      <c r="A275" s="188">
        <v>190</v>
      </c>
      <c r="B275" s="261" t="s">
        <v>688</v>
      </c>
      <c r="C275" s="277">
        <v>47</v>
      </c>
      <c r="D275" s="276">
        <v>870</v>
      </c>
      <c r="E275" s="276" t="s">
        <v>625</v>
      </c>
      <c r="F275" s="201">
        <f>D275*C275</f>
        <v>40890</v>
      </c>
      <c r="G275" s="275">
        <f>H275/D275</f>
        <v>15.666666666667</v>
      </c>
      <c r="H275" s="246">
        <v>13630</v>
      </c>
      <c r="I275" s="275">
        <f>J274/D275</f>
        <v>1.8045977011494</v>
      </c>
      <c r="J275" s="246">
        <v>13630</v>
      </c>
      <c r="K275" s="275">
        <f>L275/D275</f>
        <v>15.666666666667</v>
      </c>
      <c r="L275" s="246">
        <v>13630</v>
      </c>
      <c r="M275" s="200"/>
      <c r="N275" s="278">
        <f>SUM(C275:M275)</f>
        <v>82730.137931034</v>
      </c>
    </row>
    <row r="276" spans="1:15">
      <c r="A276" s="188">
        <v>191</v>
      </c>
      <c r="B276" s="261" t="s">
        <v>742</v>
      </c>
      <c r="C276" s="277">
        <v>53</v>
      </c>
      <c r="D276" s="276">
        <v>213</v>
      </c>
      <c r="E276" s="276" t="s">
        <v>625</v>
      </c>
      <c r="F276" s="201">
        <f>D276*C276</f>
        <v>11289</v>
      </c>
      <c r="G276" s="275">
        <f>H276/D276</f>
        <v>17.666666666667</v>
      </c>
      <c r="H276" s="246">
        <v>3763</v>
      </c>
      <c r="I276" s="275">
        <f>J275/D276</f>
        <v>63.990610328638</v>
      </c>
      <c r="J276" s="246">
        <v>3763</v>
      </c>
      <c r="K276" s="275">
        <f>L276/D276</f>
        <v>17.666666666667</v>
      </c>
      <c r="L276" s="246">
        <v>3763</v>
      </c>
      <c r="M276" s="200"/>
      <c r="N276" s="278">
        <f>SUM(C276:M276)</f>
        <v>22943.323943662</v>
      </c>
    </row>
    <row r="277" spans="1:15">
      <c r="A277" s="188">
        <v>192</v>
      </c>
      <c r="B277" s="261" t="s">
        <v>743</v>
      </c>
      <c r="C277" s="277">
        <v>304</v>
      </c>
      <c r="D277" s="276">
        <v>8</v>
      </c>
      <c r="E277" s="276" t="s">
        <v>73</v>
      </c>
      <c r="F277" s="201">
        <f>D277*C277</f>
        <v>2432</v>
      </c>
      <c r="G277" s="275">
        <f>H277/D277</f>
        <v>114</v>
      </c>
      <c r="H277" s="251">
        <v>912</v>
      </c>
      <c r="I277" s="275">
        <f>J276/D277</f>
        <v>470.375</v>
      </c>
      <c r="J277" s="251">
        <v>608</v>
      </c>
      <c r="K277" s="275">
        <f>L277/D277</f>
        <v>114</v>
      </c>
      <c r="L277" s="251">
        <v>912</v>
      </c>
      <c r="M277" s="200"/>
      <c r="N277" s="278">
        <f>SUM(C277:M277)</f>
        <v>5874.375</v>
      </c>
    </row>
    <row r="278" spans="1:15">
      <c r="A278" s="188">
        <v>193</v>
      </c>
      <c r="B278" s="261" t="s">
        <v>626</v>
      </c>
      <c r="C278" s="297">
        <v>60</v>
      </c>
      <c r="D278" s="255">
        <v>800</v>
      </c>
      <c r="E278" s="255" t="s">
        <v>744</v>
      </c>
      <c r="F278" s="201">
        <f>D278*C278</f>
        <v>48000</v>
      </c>
      <c r="G278" s="275">
        <f>H278/D278</f>
        <v>20</v>
      </c>
      <c r="H278" s="246">
        <v>16000</v>
      </c>
      <c r="I278" s="275">
        <f>J278/D278</f>
        <v>20</v>
      </c>
      <c r="J278" s="246">
        <v>16000</v>
      </c>
      <c r="K278" s="275">
        <f>L278/D278</f>
        <v>20</v>
      </c>
      <c r="L278" s="246">
        <v>16000</v>
      </c>
      <c r="M278" s="200"/>
      <c r="N278" s="201">
        <f>SUM(C278:M278)</f>
        <v>96920</v>
      </c>
    </row>
    <row r="279" spans="1:15">
      <c r="A279" s="188">
        <v>194</v>
      </c>
      <c r="B279" s="261" t="s">
        <v>130</v>
      </c>
      <c r="C279" s="297">
        <v>55</v>
      </c>
      <c r="D279" s="282">
        <v>1200</v>
      </c>
      <c r="E279" s="255" t="s">
        <v>744</v>
      </c>
      <c r="F279" s="201">
        <f>D279*C279</f>
        <v>66000</v>
      </c>
      <c r="G279" s="275">
        <f>H279/D279</f>
        <v>18.333333333333</v>
      </c>
      <c r="H279" s="246">
        <v>22000</v>
      </c>
      <c r="I279" s="275">
        <f>J279/D279</f>
        <v>18.333333333333</v>
      </c>
      <c r="J279" s="246">
        <v>22000</v>
      </c>
      <c r="K279" s="275">
        <f>L279/D279</f>
        <v>18.333333333333</v>
      </c>
      <c r="L279" s="246">
        <v>22000</v>
      </c>
      <c r="M279" s="200"/>
      <c r="N279" s="201">
        <f>SUM(C279:M279)</f>
        <v>133310</v>
      </c>
    </row>
    <row r="280" spans="1:15">
      <c r="A280" s="188">
        <v>195</v>
      </c>
      <c r="B280" s="261" t="s">
        <v>745</v>
      </c>
      <c r="C280" s="283"/>
      <c r="D280" s="255"/>
      <c r="E280" s="255"/>
      <c r="F280" s="201"/>
      <c r="G280" s="275"/>
      <c r="H280" s="246">
        <v>2000</v>
      </c>
      <c r="I280" s="275"/>
      <c r="J280" s="246">
        <v>2000</v>
      </c>
      <c r="K280" s="275"/>
      <c r="L280" s="246">
        <v>2000</v>
      </c>
      <c r="M280" s="200"/>
      <c r="N280" s="278">
        <f>SUM(C280:M280)</f>
        <v>6000</v>
      </c>
    </row>
    <row r="281" spans="1:15">
      <c r="A281" s="188">
        <v>196</v>
      </c>
      <c r="B281" s="261" t="s">
        <v>746</v>
      </c>
      <c r="C281" s="277"/>
      <c r="D281" s="257"/>
      <c r="E281" s="257"/>
      <c r="F281" s="201"/>
      <c r="G281" s="275"/>
      <c r="H281" s="251"/>
      <c r="I281" s="275"/>
      <c r="J281" s="251"/>
      <c r="K281" s="275"/>
      <c r="L281" s="251"/>
      <c r="M281" s="200"/>
      <c r="N281" s="200"/>
    </row>
    <row r="282" spans="1:15">
      <c r="A282" s="188">
        <v>197</v>
      </c>
      <c r="B282" s="261" t="s">
        <v>747</v>
      </c>
      <c r="C282" s="277"/>
      <c r="D282" s="257"/>
      <c r="E282" s="257"/>
      <c r="F282" s="299">
        <v>88000</v>
      </c>
      <c r="G282" s="275"/>
      <c r="H282" s="300">
        <v>30000</v>
      </c>
      <c r="I282" s="301"/>
      <c r="J282" s="300">
        <v>30000</v>
      </c>
      <c r="K282" s="301"/>
      <c r="L282" s="300">
        <v>28000</v>
      </c>
      <c r="M282" s="200"/>
      <c r="N282" s="278">
        <f>SUM(C282:M282)</f>
        <v>176000</v>
      </c>
    </row>
    <row r="283" spans="1:15">
      <c r="A283" s="188">
        <v>198</v>
      </c>
      <c r="B283" s="261" t="s">
        <v>748</v>
      </c>
      <c r="C283" s="277"/>
      <c r="D283" s="257"/>
      <c r="E283" s="257"/>
      <c r="F283" s="201"/>
      <c r="G283" s="275"/>
      <c r="H283" s="266"/>
      <c r="I283" s="275"/>
      <c r="J283" s="251"/>
      <c r="K283" s="275"/>
      <c r="L283" s="251"/>
      <c r="M283" s="200"/>
      <c r="N283" s="201"/>
    </row>
    <row r="284" spans="1:15">
      <c r="A284" s="21" t="s">
        <v>182</v>
      </c>
      <c r="B284" s="22"/>
      <c r="C284" s="270">
        <f>SUM(C254:C283)</f>
        <v>12901.5</v>
      </c>
      <c r="D284" s="271">
        <f>SUM(D254:D283)</f>
        <v>3382</v>
      </c>
      <c r="E284" s="272"/>
      <c r="F284" s="270">
        <f>SUM(F254:F283)</f>
        <v>372647</v>
      </c>
      <c r="G284" s="273">
        <f>SUM(G254:G283)</f>
        <v>5024.9427489177</v>
      </c>
      <c r="H284" s="273">
        <f>SUM(H254:H283)</f>
        <v>128610</v>
      </c>
      <c r="I284" s="216">
        <f>SUM(I254:I283)</f>
        <v>5517.0031625752</v>
      </c>
      <c r="J284" s="217">
        <f>SUM(J254:J283)</f>
        <v>127504</v>
      </c>
      <c r="K284" s="216">
        <f>SUM(K254:K283)</f>
        <v>3245.0981060606</v>
      </c>
      <c r="L284" s="212">
        <f>SUM(L254:L283)</f>
        <v>122533</v>
      </c>
      <c r="M284" s="212"/>
      <c r="N284" s="218">
        <f>SUM(C284:M284)</f>
        <v>781364.54401755</v>
      </c>
    </row>
    <row r="285" spans="1:15">
      <c r="A285" s="181" t="s">
        <v>0</v>
      </c>
      <c r="B285" s="181"/>
      <c r="C285" s="181"/>
    </row>
    <row r="286" spans="1:15">
      <c r="A286" s="182"/>
      <c r="B286" s="181"/>
      <c r="C286" s="181"/>
    </row>
    <row r="287" spans="1:15" customHeight="1" ht="15.75">
      <c r="F287" s="32" t="s">
        <v>1</v>
      </c>
      <c r="G287" s="32"/>
      <c r="H287" s="32"/>
      <c r="I287" s="32"/>
    </row>
    <row r="288" spans="1:15">
      <c r="G288" s="35" t="s">
        <v>2</v>
      </c>
      <c r="H288" s="35"/>
    </row>
    <row r="290" spans="1:15">
      <c r="A290" s="219" t="s">
        <v>541</v>
      </c>
      <c r="B290" s="219"/>
      <c r="C290" s="219"/>
      <c r="D290" s="219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5">
      <c r="A291" s="41" t="s">
        <v>542</v>
      </c>
      <c r="B291" s="41"/>
      <c r="C291" s="41"/>
      <c r="D291" s="41"/>
      <c r="E291" s="41"/>
      <c r="F291" s="42" t="s">
        <v>5</v>
      </c>
      <c r="G291" s="42"/>
      <c r="H291" s="42"/>
      <c r="I291" s="42"/>
      <c r="J291" s="42"/>
      <c r="K291" s="43" t="s">
        <v>749</v>
      </c>
      <c r="L291" s="43"/>
      <c r="M291" s="43"/>
      <c r="N291" s="43"/>
    </row>
    <row r="292" spans="1:15">
      <c r="A292" s="184" t="s">
        <v>544</v>
      </c>
      <c r="B292" s="184"/>
      <c r="C292" s="184"/>
      <c r="D292" s="184"/>
      <c r="E292" s="184"/>
      <c r="F292" s="45" t="s">
        <v>8</v>
      </c>
      <c r="G292" s="42" t="s">
        <v>9</v>
      </c>
      <c r="H292" s="42"/>
      <c r="I292" s="42" t="s">
        <v>10</v>
      </c>
      <c r="J292" s="42"/>
      <c r="K292" s="46" t="s">
        <v>11</v>
      </c>
      <c r="L292" s="46"/>
      <c r="M292" s="46"/>
      <c r="N292" s="46"/>
    </row>
    <row r="293" spans="1:15">
      <c r="A293" s="47" t="s">
        <v>12</v>
      </c>
      <c r="B293" s="47" t="s">
        <v>13</v>
      </c>
      <c r="C293" s="47" t="s">
        <v>14</v>
      </c>
      <c r="D293" s="48" t="s">
        <v>15</v>
      </c>
      <c r="E293" s="49"/>
      <c r="F293" s="47" t="s">
        <v>16</v>
      </c>
      <c r="G293" s="42" t="s">
        <v>17</v>
      </c>
      <c r="H293" s="42"/>
      <c r="I293" s="42"/>
      <c r="J293" s="42"/>
      <c r="K293" s="42"/>
      <c r="L293" s="42"/>
      <c r="M293" s="42"/>
      <c r="N293" s="42"/>
    </row>
    <row r="294" spans="1:15">
      <c r="A294" s="47"/>
      <c r="B294" s="47"/>
      <c r="C294" s="47"/>
      <c r="D294" s="50"/>
      <c r="E294" s="51"/>
      <c r="F294" s="47"/>
      <c r="G294" s="52" t="s">
        <v>18</v>
      </c>
      <c r="H294" s="52"/>
      <c r="I294" s="185" t="s">
        <v>19</v>
      </c>
      <c r="J294" s="185"/>
      <c r="K294" s="54" t="s">
        <v>20</v>
      </c>
      <c r="L294" s="54"/>
      <c r="M294" s="186" t="s">
        <v>21</v>
      </c>
      <c r="N294" s="186"/>
    </row>
    <row r="295" spans="1:15">
      <c r="A295" s="47"/>
      <c r="B295" s="187"/>
      <c r="C295" s="187"/>
      <c r="D295" s="220" t="s">
        <v>22</v>
      </c>
      <c r="E295" s="220" t="s">
        <v>13</v>
      </c>
      <c r="F295" s="187"/>
      <c r="G295" s="221" t="s">
        <v>23</v>
      </c>
      <c r="H295" s="220" t="s">
        <v>24</v>
      </c>
      <c r="I295" s="220" t="s">
        <v>23</v>
      </c>
      <c r="J295" s="220" t="s">
        <v>24</v>
      </c>
      <c r="K295" s="220" t="s">
        <v>23</v>
      </c>
      <c r="L295" s="220"/>
      <c r="M295" s="220" t="s">
        <v>23</v>
      </c>
      <c r="N295" s="220" t="s">
        <v>24</v>
      </c>
    </row>
    <row r="296" spans="1:15">
      <c r="A296" s="188">
        <v>199</v>
      </c>
      <c r="B296" s="261" t="s">
        <v>720</v>
      </c>
      <c r="C296" s="283">
        <v>360</v>
      </c>
      <c r="D296" s="274">
        <v>8</v>
      </c>
      <c r="E296" s="274" t="s">
        <v>46</v>
      </c>
      <c r="F296" s="201">
        <f>D296*C296</f>
        <v>2880</v>
      </c>
      <c r="G296" s="275">
        <f>H296/D296</f>
        <v>135</v>
      </c>
      <c r="H296" s="246">
        <v>1080</v>
      </c>
      <c r="I296" s="200"/>
      <c r="J296" s="251">
        <v>720</v>
      </c>
      <c r="K296" s="200"/>
      <c r="L296" s="246">
        <v>1080</v>
      </c>
      <c r="M296" s="200"/>
      <c r="N296" s="201">
        <f>SUM(C296:M296)</f>
        <v>6263</v>
      </c>
    </row>
    <row r="297" spans="1:15">
      <c r="A297" s="188">
        <v>200</v>
      </c>
      <c r="B297" s="261" t="s">
        <v>721</v>
      </c>
      <c r="C297" s="277">
        <v>360</v>
      </c>
      <c r="D297" s="276">
        <v>7</v>
      </c>
      <c r="E297" s="276" t="s">
        <v>46</v>
      </c>
      <c r="F297" s="201">
        <f>D297*C297</f>
        <v>2520</v>
      </c>
      <c r="G297" s="275">
        <f>H297/D297</f>
        <v>102.85714285714</v>
      </c>
      <c r="H297" s="251">
        <v>720</v>
      </c>
      <c r="I297" s="200"/>
      <c r="J297" s="246">
        <v>1080</v>
      </c>
      <c r="K297" s="200"/>
      <c r="L297" s="251">
        <v>720</v>
      </c>
      <c r="M297" s="200"/>
      <c r="N297" s="278">
        <f>SUM(C297:M297)</f>
        <v>5509.8571428571</v>
      </c>
    </row>
    <row r="298" spans="1:15">
      <c r="A298" s="188">
        <v>201</v>
      </c>
      <c r="B298" s="261" t="s">
        <v>722</v>
      </c>
      <c r="C298" s="277">
        <v>360</v>
      </c>
      <c r="D298" s="276">
        <v>6</v>
      </c>
      <c r="E298" s="276" t="s">
        <v>46</v>
      </c>
      <c r="F298" s="201">
        <f>D298*C298</f>
        <v>2160</v>
      </c>
      <c r="G298" s="275">
        <f>H298/D298</f>
        <v>120</v>
      </c>
      <c r="H298" s="251">
        <v>720</v>
      </c>
      <c r="I298" s="275">
        <f>J298/D298</f>
        <v>120</v>
      </c>
      <c r="J298" s="251">
        <v>720</v>
      </c>
      <c r="K298" s="275">
        <f>L298/D298</f>
        <v>120</v>
      </c>
      <c r="L298" s="251">
        <v>720</v>
      </c>
      <c r="M298" s="200"/>
      <c r="N298" s="278">
        <f>SUM(C298:M298)</f>
        <v>5046</v>
      </c>
    </row>
    <row r="299" spans="1:15">
      <c r="A299" s="188">
        <v>202</v>
      </c>
      <c r="B299" s="261" t="s">
        <v>723</v>
      </c>
      <c r="C299" s="277">
        <v>450</v>
      </c>
      <c r="D299" s="276">
        <v>8</v>
      </c>
      <c r="E299" s="276" t="s">
        <v>46</v>
      </c>
      <c r="F299" s="201">
        <f>D299*C299</f>
        <v>3600</v>
      </c>
      <c r="G299" s="275">
        <f>H299/D299</f>
        <v>168.75</v>
      </c>
      <c r="H299" s="246">
        <v>1350</v>
      </c>
      <c r="I299" s="275"/>
      <c r="J299" s="251">
        <v>900</v>
      </c>
      <c r="K299" s="275"/>
      <c r="L299" s="246">
        <v>1350</v>
      </c>
      <c r="M299" s="200"/>
      <c r="N299" s="278">
        <f>SUM(C299:M299)</f>
        <v>7826.75</v>
      </c>
    </row>
    <row r="300" spans="1:15">
      <c r="A300" s="188">
        <v>203</v>
      </c>
      <c r="B300" s="261" t="s">
        <v>724</v>
      </c>
      <c r="C300" s="277">
        <v>235</v>
      </c>
      <c r="D300" s="276">
        <v>25</v>
      </c>
      <c r="E300" s="276" t="s">
        <v>69</v>
      </c>
      <c r="F300" s="201">
        <f>D300*C300</f>
        <v>5875</v>
      </c>
      <c r="G300" s="275">
        <f>H300/D300</f>
        <v>75.2</v>
      </c>
      <c r="H300" s="246">
        <v>1880</v>
      </c>
      <c r="I300" s="275"/>
      <c r="J300" s="246">
        <v>2115</v>
      </c>
      <c r="K300" s="275">
        <f>L300/D300</f>
        <v>75.2</v>
      </c>
      <c r="L300" s="246">
        <v>1880</v>
      </c>
      <c r="M300" s="200"/>
      <c r="N300" s="278">
        <f>SUM(C300:M300)</f>
        <v>12160.4</v>
      </c>
    </row>
    <row r="301" spans="1:15">
      <c r="A301" s="188">
        <v>204</v>
      </c>
      <c r="B301" s="261" t="s">
        <v>725</v>
      </c>
      <c r="C301" s="277">
        <v>205</v>
      </c>
      <c r="D301" s="276">
        <v>22</v>
      </c>
      <c r="E301" s="276" t="s">
        <v>69</v>
      </c>
      <c r="F301" s="201">
        <f>D301*C301</f>
        <v>4510</v>
      </c>
      <c r="G301" s="275">
        <f>H301/D301</f>
        <v>65.227272727273</v>
      </c>
      <c r="H301" s="246">
        <v>1435</v>
      </c>
      <c r="I301" s="275">
        <f>J301/D301</f>
        <v>74.545454545455</v>
      </c>
      <c r="J301" s="246">
        <v>1640</v>
      </c>
      <c r="K301" s="275">
        <f>L301/D301</f>
        <v>65.227272727273</v>
      </c>
      <c r="L301" s="246">
        <v>1435</v>
      </c>
      <c r="M301" s="200"/>
      <c r="N301" s="278">
        <f>SUM(C301:M301)</f>
        <v>9452</v>
      </c>
    </row>
    <row r="302" spans="1:15">
      <c r="A302" s="188">
        <v>205</v>
      </c>
      <c r="B302" s="261" t="s">
        <v>726</v>
      </c>
      <c r="C302" s="277">
        <v>29</v>
      </c>
      <c r="D302" s="276">
        <v>12</v>
      </c>
      <c r="E302" s="276" t="s">
        <v>727</v>
      </c>
      <c r="F302" s="201">
        <f>D302*C302</f>
        <v>348</v>
      </c>
      <c r="G302" s="275">
        <f>H302/D302</f>
        <v>9.6666666666667</v>
      </c>
      <c r="H302" s="251">
        <v>116</v>
      </c>
      <c r="I302" s="275">
        <f>J302/D302</f>
        <v>9.6666666666667</v>
      </c>
      <c r="J302" s="251">
        <v>116</v>
      </c>
      <c r="K302" s="275">
        <f>L302/D302</f>
        <v>9.6666666666667</v>
      </c>
      <c r="L302" s="251">
        <v>116</v>
      </c>
      <c r="M302" s="200"/>
      <c r="N302" s="278">
        <f>SUM(C302:M302)</f>
        <v>766</v>
      </c>
    </row>
    <row r="303" spans="1:15">
      <c r="A303" s="188">
        <v>206</v>
      </c>
      <c r="B303" s="261" t="s">
        <v>728</v>
      </c>
      <c r="C303" s="277">
        <v>35</v>
      </c>
      <c r="D303" s="276">
        <v>16</v>
      </c>
      <c r="E303" s="276" t="s">
        <v>202</v>
      </c>
      <c r="F303" s="201">
        <f>D303*C303</f>
        <v>560</v>
      </c>
      <c r="G303" s="275">
        <f>H303/D303</f>
        <v>13.125</v>
      </c>
      <c r="H303" s="251">
        <v>210</v>
      </c>
      <c r="I303" s="275">
        <f>J303/D303</f>
        <v>10.9375</v>
      </c>
      <c r="J303" s="251">
        <v>175</v>
      </c>
      <c r="K303" s="275">
        <f>L303/D303</f>
        <v>10.9375</v>
      </c>
      <c r="L303" s="251">
        <v>175</v>
      </c>
      <c r="M303" s="200"/>
      <c r="N303" s="278">
        <f>SUM(C303:M303)</f>
        <v>1206</v>
      </c>
    </row>
    <row r="304" spans="1:15">
      <c r="A304" s="188">
        <v>207</v>
      </c>
      <c r="B304" s="261" t="s">
        <v>729</v>
      </c>
      <c r="C304" s="277">
        <v>93</v>
      </c>
      <c r="D304" s="276">
        <v>6</v>
      </c>
      <c r="E304" s="276" t="s">
        <v>46</v>
      </c>
      <c r="F304" s="201">
        <f>D304*C304</f>
        <v>558</v>
      </c>
      <c r="G304" s="275">
        <f>H304/D304</f>
        <v>31</v>
      </c>
      <c r="H304" s="251">
        <v>186</v>
      </c>
      <c r="I304" s="275"/>
      <c r="J304" s="251">
        <v>186</v>
      </c>
      <c r="K304" s="275">
        <f>L304/D304</f>
        <v>31</v>
      </c>
      <c r="L304" s="251">
        <v>186</v>
      </c>
      <c r="M304" s="200"/>
      <c r="N304" s="278">
        <f>SUM(C304:M304)</f>
        <v>1277</v>
      </c>
    </row>
    <row r="305" spans="1:15">
      <c r="A305" s="188">
        <v>208</v>
      </c>
      <c r="B305" s="261" t="s">
        <v>730</v>
      </c>
      <c r="C305" s="277">
        <v>4</v>
      </c>
      <c r="D305" s="276">
        <v>40</v>
      </c>
      <c r="E305" s="276" t="s">
        <v>46</v>
      </c>
      <c r="F305" s="201">
        <f>D305*C305</f>
        <v>160</v>
      </c>
      <c r="G305" s="275">
        <f>H305/D305</f>
        <v>2</v>
      </c>
      <c r="H305" s="251">
        <v>80</v>
      </c>
      <c r="I305" s="275">
        <f>J305/D305</f>
        <v>2</v>
      </c>
      <c r="J305" s="251">
        <v>80</v>
      </c>
      <c r="K305" s="275"/>
      <c r="L305" s="266" t="s">
        <v>628</v>
      </c>
      <c r="M305" s="200"/>
      <c r="N305" s="278">
        <f>SUM(C305:M305)</f>
        <v>368</v>
      </c>
    </row>
    <row r="306" spans="1:15">
      <c r="A306" s="188">
        <v>209</v>
      </c>
      <c r="B306" s="261" t="s">
        <v>731</v>
      </c>
      <c r="C306" s="277">
        <v>5.5</v>
      </c>
      <c r="D306" s="276">
        <v>40</v>
      </c>
      <c r="E306" s="276" t="s">
        <v>46</v>
      </c>
      <c r="F306" s="201">
        <f>D306*C306</f>
        <v>220</v>
      </c>
      <c r="G306" s="275">
        <f>H306/D306</f>
        <v>2.75</v>
      </c>
      <c r="H306" s="251">
        <v>110</v>
      </c>
      <c r="I306" s="275">
        <f>J306/D306</f>
        <v>2.75</v>
      </c>
      <c r="J306" s="251">
        <v>110</v>
      </c>
      <c r="K306" s="275"/>
      <c r="L306" s="266" t="s">
        <v>628</v>
      </c>
      <c r="M306" s="200"/>
      <c r="N306" s="278">
        <f>SUM(C306:M306)</f>
        <v>491</v>
      </c>
    </row>
    <row r="307" spans="1:15">
      <c r="A307" s="188">
        <v>210</v>
      </c>
      <c r="B307" s="261" t="s">
        <v>732</v>
      </c>
      <c r="C307" s="277">
        <v>4</v>
      </c>
      <c r="D307" s="276">
        <v>20</v>
      </c>
      <c r="E307" s="276" t="s">
        <v>46</v>
      </c>
      <c r="F307" s="201">
        <f>D307*C307</f>
        <v>80</v>
      </c>
      <c r="G307" s="275">
        <f>H307/D307</f>
        <v>1.2</v>
      </c>
      <c r="H307" s="251">
        <v>24</v>
      </c>
      <c r="I307" s="275"/>
      <c r="J307" s="251">
        <v>28</v>
      </c>
      <c r="K307" s="275">
        <f>L307/D307</f>
        <v>1.4</v>
      </c>
      <c r="L307" s="251">
        <v>28</v>
      </c>
      <c r="M307" s="200"/>
      <c r="N307" s="278">
        <f>SUM(C307:M307)</f>
        <v>186.6</v>
      </c>
    </row>
    <row r="308" spans="1:15">
      <c r="A308" s="188">
        <v>211</v>
      </c>
      <c r="B308" s="261" t="s">
        <v>733</v>
      </c>
      <c r="C308" s="277">
        <v>3</v>
      </c>
      <c r="D308" s="276">
        <v>15</v>
      </c>
      <c r="E308" s="276" t="s">
        <v>46</v>
      </c>
      <c r="F308" s="201">
        <f>D308*C308</f>
        <v>45</v>
      </c>
      <c r="G308" s="275">
        <f>H308/D308</f>
        <v>1</v>
      </c>
      <c r="H308" s="251">
        <v>15</v>
      </c>
      <c r="I308" s="275"/>
      <c r="J308" s="251">
        <v>15</v>
      </c>
      <c r="K308" s="275">
        <f>L308/D308</f>
        <v>1</v>
      </c>
      <c r="L308" s="251">
        <v>15</v>
      </c>
      <c r="M308" s="200"/>
      <c r="N308" s="278">
        <f>SUM(C308:M308)</f>
        <v>110</v>
      </c>
    </row>
    <row r="309" spans="1:15">
      <c r="A309" s="188">
        <v>212</v>
      </c>
      <c r="B309" s="261" t="s">
        <v>734</v>
      </c>
      <c r="C309" s="277">
        <v>185</v>
      </c>
      <c r="D309" s="276">
        <v>10</v>
      </c>
      <c r="E309" s="276" t="s">
        <v>46</v>
      </c>
      <c r="F309" s="201">
        <f>D309*C309</f>
        <v>1850</v>
      </c>
      <c r="G309" s="275">
        <f>H309/D309</f>
        <v>55.5</v>
      </c>
      <c r="H309" s="251">
        <v>555</v>
      </c>
      <c r="I309" s="275"/>
      <c r="J309" s="251">
        <v>555</v>
      </c>
      <c r="K309" s="275">
        <f>L309/D309</f>
        <v>74</v>
      </c>
      <c r="L309" s="251">
        <v>740</v>
      </c>
      <c r="M309" s="200"/>
      <c r="N309" s="278">
        <f>SUM(C309:M309)</f>
        <v>4024.5</v>
      </c>
    </row>
    <row r="310" spans="1:15">
      <c r="A310" s="188">
        <v>213</v>
      </c>
      <c r="B310" s="261" t="s">
        <v>735</v>
      </c>
      <c r="C310" s="277">
        <v>60</v>
      </c>
      <c r="D310" s="276">
        <v>6</v>
      </c>
      <c r="E310" s="276" t="s">
        <v>323</v>
      </c>
      <c r="F310" s="201">
        <f>D310*C310</f>
        <v>360</v>
      </c>
      <c r="G310" s="275">
        <f>H310/D310</f>
        <v>20</v>
      </c>
      <c r="H310" s="251">
        <v>120</v>
      </c>
      <c r="I310" s="275">
        <f>J310/D310</f>
        <v>20</v>
      </c>
      <c r="J310" s="251">
        <v>120</v>
      </c>
      <c r="K310" s="275">
        <f>L310/D310</f>
        <v>20</v>
      </c>
      <c r="L310" s="251">
        <v>120</v>
      </c>
      <c r="M310" s="200"/>
      <c r="N310" s="278">
        <f>SUM(C310:M310)</f>
        <v>846</v>
      </c>
    </row>
    <row r="311" spans="1:15">
      <c r="A311" s="188">
        <v>214</v>
      </c>
      <c r="B311" s="261" t="s">
        <v>736</v>
      </c>
      <c r="C311" s="277">
        <v>721</v>
      </c>
      <c r="D311" s="276">
        <v>1</v>
      </c>
      <c r="E311" s="276" t="s">
        <v>92</v>
      </c>
      <c r="F311" s="201">
        <f>D311*C311</f>
        <v>721</v>
      </c>
      <c r="G311" s="275">
        <f>H311/D311</f>
        <v>721</v>
      </c>
      <c r="H311" s="251">
        <v>721</v>
      </c>
      <c r="I311" s="275"/>
      <c r="J311" s="266" t="s">
        <v>628</v>
      </c>
      <c r="K311" s="275"/>
      <c r="L311" s="266" t="s">
        <v>628</v>
      </c>
      <c r="M311" s="200"/>
      <c r="N311" s="278">
        <f>SUM(C311:M311)</f>
        <v>2885</v>
      </c>
    </row>
    <row r="312" spans="1:15">
      <c r="A312" s="188">
        <v>215</v>
      </c>
      <c r="B312" s="292" t="s">
        <v>737</v>
      </c>
      <c r="C312" s="293">
        <v>40</v>
      </c>
      <c r="D312" s="294">
        <v>5</v>
      </c>
      <c r="E312" s="294" t="s">
        <v>323</v>
      </c>
      <c r="F312" s="201">
        <f>D312*C312</f>
        <v>200</v>
      </c>
      <c r="G312" s="275">
        <f>H312/D312</f>
        <v>24</v>
      </c>
      <c r="H312" s="295">
        <v>120</v>
      </c>
      <c r="I312" s="275">
        <f>J312/D312</f>
        <v>16</v>
      </c>
      <c r="J312" s="295">
        <v>80</v>
      </c>
      <c r="K312" s="275"/>
      <c r="L312" s="296" t="s">
        <v>628</v>
      </c>
      <c r="M312" s="200"/>
      <c r="N312" s="278">
        <f>SUM(C312:M312)</f>
        <v>485</v>
      </c>
    </row>
    <row r="313" spans="1:15">
      <c r="A313" s="188">
        <v>216</v>
      </c>
      <c r="B313" s="261" t="s">
        <v>738</v>
      </c>
      <c r="C313" s="297">
        <v>2868</v>
      </c>
      <c r="D313" s="274">
        <v>15</v>
      </c>
      <c r="E313" s="274" t="s">
        <v>739</v>
      </c>
      <c r="F313" s="201">
        <f>D313*C313</f>
        <v>43020</v>
      </c>
      <c r="G313" s="275">
        <f>H313/D313</f>
        <v>956</v>
      </c>
      <c r="H313" s="246">
        <v>14340</v>
      </c>
      <c r="I313" s="275">
        <f>J313/D313</f>
        <v>956</v>
      </c>
      <c r="J313" s="246">
        <v>14340</v>
      </c>
      <c r="K313" s="275">
        <f>L313/D313</f>
        <v>956</v>
      </c>
      <c r="L313" s="246">
        <v>14340</v>
      </c>
      <c r="M313" s="200"/>
      <c r="N313" s="201">
        <f>SUM(C313:M313)</f>
        <v>91791</v>
      </c>
    </row>
    <row r="314" spans="1:15">
      <c r="A314" s="188">
        <v>217</v>
      </c>
      <c r="B314" s="261" t="s">
        <v>740</v>
      </c>
      <c r="C314" s="297">
        <v>2851</v>
      </c>
      <c r="D314" s="274">
        <v>9</v>
      </c>
      <c r="E314" s="274" t="s">
        <v>739</v>
      </c>
      <c r="F314" s="201">
        <f>D314*C314</f>
        <v>25659</v>
      </c>
      <c r="G314" s="275">
        <f>H314/D314</f>
        <v>950.33333333333</v>
      </c>
      <c r="H314" s="246">
        <v>8553</v>
      </c>
      <c r="I314" s="275">
        <f>J313/D314</f>
        <v>1593.3333333333</v>
      </c>
      <c r="J314" s="246">
        <v>8553</v>
      </c>
      <c r="K314" s="275">
        <f>L314/D314</f>
        <v>950.33333333333</v>
      </c>
      <c r="L314" s="246">
        <v>8553</v>
      </c>
      <c r="M314" s="200"/>
      <c r="N314" s="201">
        <f>SUM(C314:M314)</f>
        <v>57672</v>
      </c>
    </row>
    <row r="315" spans="1:15">
      <c r="A315" s="188">
        <v>218</v>
      </c>
      <c r="B315" s="261" t="s">
        <v>741</v>
      </c>
      <c r="C315" s="298">
        <v>3200</v>
      </c>
      <c r="D315" s="276">
        <v>5</v>
      </c>
      <c r="E315" s="276" t="s">
        <v>739</v>
      </c>
      <c r="F315" s="201">
        <f>D315*C315</f>
        <v>16000</v>
      </c>
      <c r="G315" s="275">
        <f>H315/D315</f>
        <v>1280</v>
      </c>
      <c r="H315" s="246">
        <v>6400</v>
      </c>
      <c r="I315" s="275">
        <f>J314/D315</f>
        <v>1710.6</v>
      </c>
      <c r="J315" s="246">
        <v>6400</v>
      </c>
      <c r="K315" s="275">
        <f>L315/D315</f>
        <v>640</v>
      </c>
      <c r="L315" s="246">
        <v>3200</v>
      </c>
      <c r="M315" s="200"/>
      <c r="N315" s="201">
        <f>SUM(C315:M315)</f>
        <v>38835.6</v>
      </c>
    </row>
    <row r="316" spans="1:15">
      <c r="A316" s="188">
        <v>219</v>
      </c>
      <c r="B316" s="261" t="s">
        <v>134</v>
      </c>
      <c r="C316" s="277">
        <v>314</v>
      </c>
      <c r="D316" s="276">
        <v>15</v>
      </c>
      <c r="E316" s="276" t="s">
        <v>625</v>
      </c>
      <c r="F316" s="201">
        <f>D316*C316</f>
        <v>4710</v>
      </c>
      <c r="G316" s="275">
        <f>H316/D316</f>
        <v>104.66666666667</v>
      </c>
      <c r="H316" s="246">
        <v>1570</v>
      </c>
      <c r="I316" s="275">
        <f>J315/D316</f>
        <v>426.66666666667</v>
      </c>
      <c r="J316" s="246">
        <v>1570</v>
      </c>
      <c r="K316" s="275">
        <f>L316/D316</f>
        <v>104.66666666667</v>
      </c>
      <c r="L316" s="246">
        <v>1570</v>
      </c>
      <c r="M316" s="200"/>
      <c r="N316" s="278">
        <f>SUM(C316:M316)</f>
        <v>10385</v>
      </c>
    </row>
    <row r="317" spans="1:15">
      <c r="A317" s="188">
        <v>220</v>
      </c>
      <c r="B317" s="261" t="s">
        <v>688</v>
      </c>
      <c r="C317" s="277">
        <v>47</v>
      </c>
      <c r="D317" s="276">
        <v>870</v>
      </c>
      <c r="E317" s="276" t="s">
        <v>625</v>
      </c>
      <c r="F317" s="201">
        <f>D317*C317</f>
        <v>40890</v>
      </c>
      <c r="G317" s="275">
        <f>H317/D317</f>
        <v>15.666666666667</v>
      </c>
      <c r="H317" s="246">
        <v>13630</v>
      </c>
      <c r="I317" s="275">
        <f>J316/D317</f>
        <v>1.8045977011494</v>
      </c>
      <c r="J317" s="246">
        <v>13630</v>
      </c>
      <c r="K317" s="275">
        <f>L317/D317</f>
        <v>15.666666666667</v>
      </c>
      <c r="L317" s="246">
        <v>13630</v>
      </c>
      <c r="M317" s="200"/>
      <c r="N317" s="278">
        <f>SUM(C317:M317)</f>
        <v>82730.137931034</v>
      </c>
    </row>
    <row r="318" spans="1:15">
      <c r="A318" s="188">
        <v>221</v>
      </c>
      <c r="B318" s="261" t="s">
        <v>742</v>
      </c>
      <c r="C318" s="277">
        <v>53</v>
      </c>
      <c r="D318" s="276">
        <v>213</v>
      </c>
      <c r="E318" s="276" t="s">
        <v>625</v>
      </c>
      <c r="F318" s="201">
        <f>D318*C318</f>
        <v>11289</v>
      </c>
      <c r="G318" s="275">
        <f>H318/D318</f>
        <v>17.666666666667</v>
      </c>
      <c r="H318" s="246">
        <v>3763</v>
      </c>
      <c r="I318" s="275">
        <f>J317/D318</f>
        <v>63.990610328638</v>
      </c>
      <c r="J318" s="246">
        <v>3763</v>
      </c>
      <c r="K318" s="275">
        <f>L318/D318</f>
        <v>17.666666666667</v>
      </c>
      <c r="L318" s="246">
        <v>3763</v>
      </c>
      <c r="M318" s="200"/>
      <c r="N318" s="278">
        <f>SUM(C318:M318)</f>
        <v>22943.323943662</v>
      </c>
    </row>
    <row r="319" spans="1:15">
      <c r="A319" s="188">
        <v>222</v>
      </c>
      <c r="B319" s="261" t="s">
        <v>743</v>
      </c>
      <c r="C319" s="277">
        <v>304</v>
      </c>
      <c r="D319" s="276">
        <v>8</v>
      </c>
      <c r="E319" s="276" t="s">
        <v>73</v>
      </c>
      <c r="F319" s="201">
        <f>D319*C319</f>
        <v>2432</v>
      </c>
      <c r="G319" s="275">
        <f>H319/D319</f>
        <v>114</v>
      </c>
      <c r="H319" s="251">
        <v>912</v>
      </c>
      <c r="I319" s="275">
        <f>J318/D319</f>
        <v>470.375</v>
      </c>
      <c r="J319" s="251">
        <v>608</v>
      </c>
      <c r="K319" s="275">
        <f>L319/D319</f>
        <v>114</v>
      </c>
      <c r="L319" s="251">
        <v>912</v>
      </c>
      <c r="M319" s="200"/>
      <c r="N319" s="278">
        <f>SUM(C319:M319)</f>
        <v>5874.375</v>
      </c>
    </row>
    <row r="320" spans="1:15">
      <c r="A320" s="188">
        <v>223</v>
      </c>
      <c r="B320" s="261" t="s">
        <v>626</v>
      </c>
      <c r="C320" s="297">
        <v>60</v>
      </c>
      <c r="D320" s="255">
        <v>800</v>
      </c>
      <c r="E320" s="255" t="s">
        <v>744</v>
      </c>
      <c r="F320" s="201">
        <f>D320*C320</f>
        <v>48000</v>
      </c>
      <c r="G320" s="275">
        <f>H320/D320</f>
        <v>20</v>
      </c>
      <c r="H320" s="246">
        <v>16000</v>
      </c>
      <c r="I320" s="275">
        <f>J320/D320</f>
        <v>20</v>
      </c>
      <c r="J320" s="246">
        <v>16000</v>
      </c>
      <c r="K320" s="275">
        <f>L320/D320</f>
        <v>20</v>
      </c>
      <c r="L320" s="246">
        <v>16000</v>
      </c>
      <c r="M320" s="200"/>
      <c r="N320" s="201">
        <f>SUM(C320:M320)</f>
        <v>96920</v>
      </c>
    </row>
    <row r="321" spans="1:15">
      <c r="A321" s="188">
        <v>224</v>
      </c>
      <c r="B321" s="261" t="s">
        <v>130</v>
      </c>
      <c r="C321" s="297">
        <v>55</v>
      </c>
      <c r="D321" s="282">
        <v>1200</v>
      </c>
      <c r="E321" s="255" t="s">
        <v>744</v>
      </c>
      <c r="F321" s="201">
        <f>D321*C321</f>
        <v>66000</v>
      </c>
      <c r="G321" s="275">
        <f>H321/D321</f>
        <v>18.333333333333</v>
      </c>
      <c r="H321" s="246">
        <v>22000</v>
      </c>
      <c r="I321" s="275">
        <f>J321/D321</f>
        <v>18.333333333333</v>
      </c>
      <c r="J321" s="246">
        <v>22000</v>
      </c>
      <c r="K321" s="275">
        <f>L321/D321</f>
        <v>18.333333333333</v>
      </c>
      <c r="L321" s="246">
        <v>22000</v>
      </c>
      <c r="M321" s="200"/>
      <c r="N321" s="201">
        <f>SUM(C321:M321)</f>
        <v>133310</v>
      </c>
    </row>
    <row r="322" spans="1:15">
      <c r="A322" s="188">
        <v>225</v>
      </c>
      <c r="B322" s="261" t="s">
        <v>745</v>
      </c>
      <c r="C322" s="283"/>
      <c r="D322" s="255"/>
      <c r="E322" s="255"/>
      <c r="F322" s="201"/>
      <c r="G322" s="275"/>
      <c r="H322" s="246">
        <v>2000</v>
      </c>
      <c r="I322" s="275"/>
      <c r="J322" s="246">
        <v>2000</v>
      </c>
      <c r="K322" s="275"/>
      <c r="L322" s="246">
        <v>2000</v>
      </c>
      <c r="M322" s="200"/>
      <c r="N322" s="278">
        <f>SUM(C322:M322)</f>
        <v>6000</v>
      </c>
    </row>
    <row r="323" spans="1:15">
      <c r="A323" s="188">
        <v>226</v>
      </c>
      <c r="B323" s="261" t="s">
        <v>746</v>
      </c>
      <c r="C323" s="277"/>
      <c r="D323" s="257"/>
      <c r="E323" s="257"/>
      <c r="F323" s="201"/>
      <c r="G323" s="275"/>
      <c r="H323" s="251"/>
      <c r="I323" s="275"/>
      <c r="J323" s="251"/>
      <c r="K323" s="275"/>
      <c r="L323" s="251"/>
      <c r="M323" s="200"/>
      <c r="N323" s="200"/>
    </row>
    <row r="324" spans="1:15">
      <c r="A324" s="188">
        <v>227</v>
      </c>
      <c r="B324" s="261" t="s">
        <v>747</v>
      </c>
      <c r="C324" s="277"/>
      <c r="D324" s="257"/>
      <c r="E324" s="257"/>
      <c r="F324" s="299">
        <v>88000</v>
      </c>
      <c r="G324" s="275"/>
      <c r="H324" s="300">
        <v>30000</v>
      </c>
      <c r="I324" s="301"/>
      <c r="J324" s="300">
        <v>30000</v>
      </c>
      <c r="K324" s="301"/>
      <c r="L324" s="300">
        <v>28000</v>
      </c>
      <c r="M324" s="200"/>
      <c r="N324" s="278">
        <f>SUM(C324:M324)</f>
        <v>176000</v>
      </c>
    </row>
    <row r="325" spans="1:15">
      <c r="A325" s="188">
        <v>228</v>
      </c>
      <c r="B325" s="261" t="s">
        <v>748</v>
      </c>
      <c r="C325" s="277"/>
      <c r="D325" s="257"/>
      <c r="E325" s="257"/>
      <c r="F325" s="201"/>
      <c r="G325" s="275"/>
      <c r="H325" s="266"/>
      <c r="I325" s="275"/>
      <c r="J325" s="251"/>
      <c r="K325" s="275"/>
      <c r="L325" s="251"/>
      <c r="M325" s="200"/>
      <c r="N325" s="201"/>
    </row>
    <row r="326" spans="1:15">
      <c r="A326" s="21" t="s">
        <v>182</v>
      </c>
      <c r="B326" s="22"/>
      <c r="C326" s="270">
        <f>SUM(C296:C325)</f>
        <v>12901.5</v>
      </c>
      <c r="D326" s="271">
        <f>SUM(D296:D325)</f>
        <v>3382</v>
      </c>
      <c r="E326" s="272"/>
      <c r="F326" s="270">
        <f>SUM(F296:F325)</f>
        <v>372647</v>
      </c>
      <c r="G326" s="273">
        <f>SUM(G296:G325)</f>
        <v>5024.9427489177</v>
      </c>
      <c r="H326" s="273">
        <f>SUM(H296:H325)</f>
        <v>128610</v>
      </c>
      <c r="I326" s="216">
        <f>SUM(I296:I325)</f>
        <v>5517.0031625752</v>
      </c>
      <c r="J326" s="217">
        <f>SUM(J296:J325)</f>
        <v>127504</v>
      </c>
      <c r="K326" s="216">
        <f>SUM(K296:K325)</f>
        <v>3245.0981060606</v>
      </c>
      <c r="L326" s="212">
        <f>SUM(L296:L325)</f>
        <v>122533</v>
      </c>
      <c r="M326" s="212"/>
      <c r="N326" s="218">
        <f>SUM(C326:M326)</f>
        <v>781364.54401755</v>
      </c>
    </row>
    <row r="328" spans="1:15">
      <c r="A328" s="181" t="s">
        <v>0</v>
      </c>
      <c r="B328" s="181"/>
      <c r="C328" s="181"/>
    </row>
    <row r="329" spans="1:15" customHeight="1" ht="15.75">
      <c r="F329" s="32" t="s">
        <v>1</v>
      </c>
      <c r="G329" s="32"/>
      <c r="H329" s="32"/>
      <c r="I329" s="32"/>
    </row>
    <row r="330" spans="1:15">
      <c r="G330" s="35" t="s">
        <v>2</v>
      </c>
      <c r="H330" s="35"/>
    </row>
    <row r="331" spans="1:15">
      <c r="A331" s="219" t="s">
        <v>541</v>
      </c>
      <c r="B331" s="219"/>
      <c r="C331" s="219"/>
      <c r="D331" s="219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5">
      <c r="A332" s="41" t="s">
        <v>542</v>
      </c>
      <c r="B332" s="41"/>
      <c r="C332" s="41"/>
      <c r="D332" s="41"/>
      <c r="E332" s="41"/>
      <c r="F332" s="42" t="s">
        <v>5</v>
      </c>
      <c r="G332" s="42"/>
      <c r="H332" s="42"/>
      <c r="I332" s="42"/>
      <c r="J332" s="42"/>
      <c r="K332" s="43" t="s">
        <v>750</v>
      </c>
      <c r="L332" s="43"/>
      <c r="M332" s="43"/>
      <c r="N332" s="43"/>
    </row>
    <row r="333" spans="1:15">
      <c r="A333" s="184" t="s">
        <v>544</v>
      </c>
      <c r="B333" s="184"/>
      <c r="C333" s="184"/>
      <c r="D333" s="184"/>
      <c r="E333" s="184"/>
      <c r="F333" s="45" t="s">
        <v>8</v>
      </c>
      <c r="G333" s="42" t="s">
        <v>9</v>
      </c>
      <c r="H333" s="42"/>
      <c r="I333" s="42" t="s">
        <v>10</v>
      </c>
      <c r="J333" s="42"/>
      <c r="K333" s="46" t="s">
        <v>11</v>
      </c>
      <c r="L333" s="46"/>
      <c r="M333" s="46"/>
      <c r="N333" s="46"/>
    </row>
    <row r="334" spans="1:15">
      <c r="A334" s="47" t="s">
        <v>12</v>
      </c>
      <c r="B334" s="47" t="s">
        <v>13</v>
      </c>
      <c r="C334" s="47" t="s">
        <v>14</v>
      </c>
      <c r="D334" s="48" t="s">
        <v>15</v>
      </c>
      <c r="E334" s="49"/>
      <c r="F334" s="47" t="s">
        <v>16</v>
      </c>
      <c r="G334" s="42" t="s">
        <v>17</v>
      </c>
      <c r="H334" s="42"/>
      <c r="I334" s="42"/>
      <c r="J334" s="42"/>
      <c r="K334" s="42"/>
      <c r="L334" s="42"/>
      <c r="M334" s="42"/>
      <c r="N334" s="42"/>
    </row>
    <row r="335" spans="1:15">
      <c r="A335" s="47"/>
      <c r="B335" s="47"/>
      <c r="C335" s="47"/>
      <c r="D335" s="50"/>
      <c r="E335" s="51"/>
      <c r="F335" s="47"/>
      <c r="G335" s="52" t="s">
        <v>18</v>
      </c>
      <c r="H335" s="52"/>
      <c r="I335" s="185" t="s">
        <v>19</v>
      </c>
      <c r="J335" s="185"/>
      <c r="K335" s="54" t="s">
        <v>20</v>
      </c>
      <c r="L335" s="54"/>
      <c r="M335" s="186" t="s">
        <v>21</v>
      </c>
      <c r="N335" s="186"/>
    </row>
    <row r="336" spans="1:15">
      <c r="A336" s="47"/>
      <c r="B336" s="187"/>
      <c r="C336" s="187"/>
      <c r="D336" s="220" t="s">
        <v>22</v>
      </c>
      <c r="E336" s="220" t="s">
        <v>13</v>
      </c>
      <c r="F336" s="187"/>
      <c r="G336" s="221" t="s">
        <v>23</v>
      </c>
      <c r="H336" s="220" t="s">
        <v>24</v>
      </c>
      <c r="I336" s="220" t="s">
        <v>23</v>
      </c>
      <c r="J336" s="220" t="s">
        <v>24</v>
      </c>
      <c r="K336" s="220" t="s">
        <v>23</v>
      </c>
      <c r="L336" s="220"/>
      <c r="M336" s="220" t="s">
        <v>23</v>
      </c>
      <c r="N336" s="220" t="s">
        <v>24</v>
      </c>
    </row>
    <row r="337" spans="1:15">
      <c r="A337" s="188">
        <v>167</v>
      </c>
      <c r="B337" s="261" t="s">
        <v>720</v>
      </c>
      <c r="C337" s="283">
        <v>360</v>
      </c>
      <c r="D337" s="274">
        <v>8</v>
      </c>
      <c r="E337" s="274" t="s">
        <v>46</v>
      </c>
      <c r="F337" s="201">
        <f>D337*C337</f>
        <v>2880</v>
      </c>
      <c r="G337" s="275">
        <f>H337/D337</f>
        <v>135</v>
      </c>
      <c r="H337" s="246">
        <v>1080</v>
      </c>
      <c r="I337" s="200"/>
      <c r="J337" s="251">
        <v>720</v>
      </c>
      <c r="K337" s="200"/>
      <c r="L337" s="246">
        <v>1080</v>
      </c>
      <c r="M337" s="200"/>
      <c r="N337" s="201">
        <f>SUM(L337:M337)</f>
        <v>1080</v>
      </c>
    </row>
    <row r="338" spans="1:15">
      <c r="A338" s="188">
        <v>168</v>
      </c>
      <c r="B338" s="261" t="s">
        <v>721</v>
      </c>
      <c r="C338" s="277">
        <v>360</v>
      </c>
      <c r="D338" s="276">
        <v>7</v>
      </c>
      <c r="E338" s="276" t="s">
        <v>46</v>
      </c>
      <c r="F338" s="201">
        <f>D338*C338</f>
        <v>2520</v>
      </c>
      <c r="G338" s="275">
        <f>H338/D338</f>
        <v>102.85714285714</v>
      </c>
      <c r="H338" s="251">
        <v>720</v>
      </c>
      <c r="I338" s="200"/>
      <c r="J338" s="246">
        <v>1080</v>
      </c>
      <c r="K338" s="200"/>
      <c r="L338" s="251">
        <v>720</v>
      </c>
      <c r="M338" s="200"/>
      <c r="N338" s="201">
        <f>SUM(L338:M338)</f>
        <v>720</v>
      </c>
    </row>
    <row r="339" spans="1:15">
      <c r="A339" s="188">
        <v>169</v>
      </c>
      <c r="B339" s="261" t="s">
        <v>722</v>
      </c>
      <c r="C339" s="277">
        <v>360</v>
      </c>
      <c r="D339" s="276">
        <v>6</v>
      </c>
      <c r="E339" s="276" t="s">
        <v>46</v>
      </c>
      <c r="F339" s="201">
        <f>D339*C339</f>
        <v>2160</v>
      </c>
      <c r="G339" s="275">
        <f>H339/D339</f>
        <v>120</v>
      </c>
      <c r="H339" s="251">
        <v>720</v>
      </c>
      <c r="I339" s="275">
        <f>J339/D339</f>
        <v>120</v>
      </c>
      <c r="J339" s="251">
        <v>720</v>
      </c>
      <c r="K339" s="275">
        <f>L339/D339</f>
        <v>120</v>
      </c>
      <c r="L339" s="251">
        <v>720</v>
      </c>
      <c r="M339" s="200"/>
      <c r="N339" s="201">
        <f>SUM(L339:M339)</f>
        <v>720</v>
      </c>
    </row>
    <row r="340" spans="1:15">
      <c r="A340" s="188">
        <v>170</v>
      </c>
      <c r="B340" s="261" t="s">
        <v>723</v>
      </c>
      <c r="C340" s="277">
        <v>450</v>
      </c>
      <c r="D340" s="276">
        <v>8</v>
      </c>
      <c r="E340" s="276" t="s">
        <v>46</v>
      </c>
      <c r="F340" s="201">
        <f>D340*C340</f>
        <v>3600</v>
      </c>
      <c r="G340" s="275">
        <f>H340/D340</f>
        <v>168.75</v>
      </c>
      <c r="H340" s="246">
        <v>1350</v>
      </c>
      <c r="I340" s="275"/>
      <c r="J340" s="251">
        <v>900</v>
      </c>
      <c r="K340" s="275"/>
      <c r="L340" s="246">
        <v>1350</v>
      </c>
      <c r="M340" s="200"/>
      <c r="N340" s="201">
        <f>SUM(L340:M340)</f>
        <v>1350</v>
      </c>
    </row>
    <row r="341" spans="1:15">
      <c r="A341" s="188">
        <v>171</v>
      </c>
      <c r="B341" s="261" t="s">
        <v>724</v>
      </c>
      <c r="C341" s="277">
        <v>235</v>
      </c>
      <c r="D341" s="276">
        <v>25</v>
      </c>
      <c r="E341" s="276" t="s">
        <v>69</v>
      </c>
      <c r="F341" s="201">
        <f>D341*C341</f>
        <v>5875</v>
      </c>
      <c r="G341" s="275">
        <f>H341/D341</f>
        <v>75.2</v>
      </c>
      <c r="H341" s="246">
        <v>1880</v>
      </c>
      <c r="I341" s="275"/>
      <c r="J341" s="246">
        <v>2115</v>
      </c>
      <c r="K341" s="275">
        <f>L341/D341</f>
        <v>75.2</v>
      </c>
      <c r="L341" s="246">
        <v>1880</v>
      </c>
      <c r="M341" s="200"/>
      <c r="N341" s="201">
        <f>SUM(L341:M341)</f>
        <v>1880</v>
      </c>
    </row>
    <row r="342" spans="1:15">
      <c r="A342" s="188">
        <v>172</v>
      </c>
      <c r="B342" s="261" t="s">
        <v>725</v>
      </c>
      <c r="C342" s="277">
        <v>205</v>
      </c>
      <c r="D342" s="276">
        <v>22</v>
      </c>
      <c r="E342" s="276" t="s">
        <v>69</v>
      </c>
      <c r="F342" s="201">
        <f>D342*C342</f>
        <v>4510</v>
      </c>
      <c r="G342" s="275">
        <f>H342/D342</f>
        <v>65.227272727273</v>
      </c>
      <c r="H342" s="246">
        <v>1435</v>
      </c>
      <c r="I342" s="275">
        <f>J342/D342</f>
        <v>74.545454545455</v>
      </c>
      <c r="J342" s="246">
        <v>1640</v>
      </c>
      <c r="K342" s="275">
        <f>L342/D342</f>
        <v>65.227272727273</v>
      </c>
      <c r="L342" s="246">
        <v>1435</v>
      </c>
      <c r="M342" s="200"/>
      <c r="N342" s="201">
        <f>SUM(L342:M342)</f>
        <v>1435</v>
      </c>
    </row>
    <row r="343" spans="1:15">
      <c r="A343" s="188">
        <v>173</v>
      </c>
      <c r="B343" s="261" t="s">
        <v>726</v>
      </c>
      <c r="C343" s="277">
        <v>29</v>
      </c>
      <c r="D343" s="276">
        <v>12</v>
      </c>
      <c r="E343" s="276" t="s">
        <v>727</v>
      </c>
      <c r="F343" s="201">
        <f>D343*C343</f>
        <v>348</v>
      </c>
      <c r="G343" s="275">
        <f>H343/D343</f>
        <v>9.6666666666667</v>
      </c>
      <c r="H343" s="251">
        <v>116</v>
      </c>
      <c r="I343" s="275">
        <f>J343/D343</f>
        <v>9.6666666666667</v>
      </c>
      <c r="J343" s="251">
        <v>116</v>
      </c>
      <c r="K343" s="275">
        <f>L343/D343</f>
        <v>9.6666666666667</v>
      </c>
      <c r="L343" s="251">
        <v>116</v>
      </c>
      <c r="M343" s="200"/>
      <c r="N343" s="201">
        <f>SUM(L343:M343)</f>
        <v>116</v>
      </c>
    </row>
    <row r="344" spans="1:15">
      <c r="A344" s="188">
        <v>174</v>
      </c>
      <c r="B344" s="261" t="s">
        <v>728</v>
      </c>
      <c r="C344" s="277">
        <v>35</v>
      </c>
      <c r="D344" s="276">
        <v>16</v>
      </c>
      <c r="E344" s="276" t="s">
        <v>202</v>
      </c>
      <c r="F344" s="201">
        <f>D344*C344</f>
        <v>560</v>
      </c>
      <c r="G344" s="275">
        <f>H344/D344</f>
        <v>13.125</v>
      </c>
      <c r="H344" s="251">
        <v>210</v>
      </c>
      <c r="I344" s="275">
        <f>J344/D344</f>
        <v>10.9375</v>
      </c>
      <c r="J344" s="251">
        <v>175</v>
      </c>
      <c r="K344" s="275">
        <f>L344/D344</f>
        <v>10.9375</v>
      </c>
      <c r="L344" s="251">
        <v>175</v>
      </c>
      <c r="M344" s="200"/>
      <c r="N344" s="201">
        <f>SUM(L344:M344)</f>
        <v>175</v>
      </c>
    </row>
    <row r="345" spans="1:15">
      <c r="A345" s="188">
        <v>175</v>
      </c>
      <c r="B345" s="261" t="s">
        <v>729</v>
      </c>
      <c r="C345" s="277">
        <v>93</v>
      </c>
      <c r="D345" s="276">
        <v>6</v>
      </c>
      <c r="E345" s="276" t="s">
        <v>46</v>
      </c>
      <c r="F345" s="201">
        <f>D345*C345</f>
        <v>558</v>
      </c>
      <c r="G345" s="275">
        <f>H345/D345</f>
        <v>31</v>
      </c>
      <c r="H345" s="251">
        <v>186</v>
      </c>
      <c r="I345" s="275"/>
      <c r="J345" s="251">
        <v>186</v>
      </c>
      <c r="K345" s="275">
        <f>L345/D345</f>
        <v>31</v>
      </c>
      <c r="L345" s="251">
        <v>186</v>
      </c>
      <c r="M345" s="200"/>
      <c r="N345" s="201">
        <f>SUM(L345:M345)</f>
        <v>186</v>
      </c>
    </row>
    <row r="346" spans="1:15">
      <c r="A346" s="188">
        <v>176</v>
      </c>
      <c r="B346" s="261" t="s">
        <v>730</v>
      </c>
      <c r="C346" s="277">
        <v>4</v>
      </c>
      <c r="D346" s="276">
        <v>40</v>
      </c>
      <c r="E346" s="276" t="s">
        <v>46</v>
      </c>
      <c r="F346" s="201">
        <f>D346*C346</f>
        <v>160</v>
      </c>
      <c r="G346" s="275">
        <f>H346/D346</f>
        <v>2</v>
      </c>
      <c r="H346" s="251">
        <v>80</v>
      </c>
      <c r="I346" s="275">
        <f>J346/D346</f>
        <v>2</v>
      </c>
      <c r="J346" s="251">
        <v>80</v>
      </c>
      <c r="K346" s="275"/>
      <c r="L346" s="266" t="s">
        <v>628</v>
      </c>
      <c r="M346" s="200"/>
      <c r="N346" s="201">
        <f>SUM(L346:M346)</f>
        <v>0</v>
      </c>
    </row>
    <row r="347" spans="1:15">
      <c r="A347" s="188">
        <v>177</v>
      </c>
      <c r="B347" s="261" t="s">
        <v>731</v>
      </c>
      <c r="C347" s="277">
        <v>5.5</v>
      </c>
      <c r="D347" s="276">
        <v>40</v>
      </c>
      <c r="E347" s="276" t="s">
        <v>46</v>
      </c>
      <c r="F347" s="201">
        <f>D347*C347</f>
        <v>220</v>
      </c>
      <c r="G347" s="275">
        <f>H347/D347</f>
        <v>2.75</v>
      </c>
      <c r="H347" s="251">
        <v>110</v>
      </c>
      <c r="I347" s="275">
        <f>J347/D347</f>
        <v>2.75</v>
      </c>
      <c r="J347" s="251">
        <v>110</v>
      </c>
      <c r="K347" s="275"/>
      <c r="L347" s="266" t="s">
        <v>628</v>
      </c>
      <c r="M347" s="200"/>
      <c r="N347" s="201">
        <f>SUM(L347:M347)</f>
        <v>0</v>
      </c>
    </row>
    <row r="348" spans="1:15">
      <c r="A348" s="188">
        <v>178</v>
      </c>
      <c r="B348" s="261" t="s">
        <v>732</v>
      </c>
      <c r="C348" s="277">
        <v>4</v>
      </c>
      <c r="D348" s="276">
        <v>20</v>
      </c>
      <c r="E348" s="276" t="s">
        <v>46</v>
      </c>
      <c r="F348" s="201">
        <f>D348*C348</f>
        <v>80</v>
      </c>
      <c r="G348" s="275">
        <f>H348/D348</f>
        <v>1.2</v>
      </c>
      <c r="H348" s="251">
        <v>24</v>
      </c>
      <c r="I348" s="275"/>
      <c r="J348" s="251">
        <v>28</v>
      </c>
      <c r="K348" s="275">
        <f>L348/D348</f>
        <v>1.4</v>
      </c>
      <c r="L348" s="251">
        <v>28</v>
      </c>
      <c r="M348" s="200"/>
      <c r="N348" s="201">
        <f>SUM(L348:M348)</f>
        <v>28</v>
      </c>
    </row>
    <row r="349" spans="1:15">
      <c r="A349" s="188">
        <v>179</v>
      </c>
      <c r="B349" s="261" t="s">
        <v>733</v>
      </c>
      <c r="C349" s="277">
        <v>3</v>
      </c>
      <c r="D349" s="276">
        <v>15</v>
      </c>
      <c r="E349" s="276" t="s">
        <v>46</v>
      </c>
      <c r="F349" s="201">
        <f>D349*C349</f>
        <v>45</v>
      </c>
      <c r="G349" s="275">
        <f>H349/D349</f>
        <v>1</v>
      </c>
      <c r="H349" s="251">
        <v>15</v>
      </c>
      <c r="I349" s="275"/>
      <c r="J349" s="251">
        <v>15</v>
      </c>
      <c r="K349" s="275">
        <f>L349/D349</f>
        <v>1</v>
      </c>
      <c r="L349" s="251">
        <v>15</v>
      </c>
      <c r="M349" s="200"/>
      <c r="N349" s="201">
        <f>SUM(L349:M349)</f>
        <v>15</v>
      </c>
    </row>
    <row r="350" spans="1:15">
      <c r="A350" s="188">
        <v>180</v>
      </c>
      <c r="B350" s="261" t="s">
        <v>734</v>
      </c>
      <c r="C350" s="277">
        <v>185</v>
      </c>
      <c r="D350" s="276">
        <v>10</v>
      </c>
      <c r="E350" s="276" t="s">
        <v>46</v>
      </c>
      <c r="F350" s="201">
        <f>D350*C350</f>
        <v>1850</v>
      </c>
      <c r="G350" s="275">
        <f>H350/D350</f>
        <v>55.5</v>
      </c>
      <c r="H350" s="251">
        <v>555</v>
      </c>
      <c r="I350" s="275"/>
      <c r="J350" s="251">
        <v>555</v>
      </c>
      <c r="K350" s="275">
        <f>L350/D350</f>
        <v>74</v>
      </c>
      <c r="L350" s="251">
        <v>740</v>
      </c>
      <c r="M350" s="200"/>
      <c r="N350" s="201">
        <f>SUM(L350:M350)</f>
        <v>740</v>
      </c>
    </row>
    <row r="351" spans="1:15">
      <c r="A351" s="188">
        <v>181</v>
      </c>
      <c r="B351" s="261" t="s">
        <v>735</v>
      </c>
      <c r="C351" s="277">
        <v>60</v>
      </c>
      <c r="D351" s="276">
        <v>6</v>
      </c>
      <c r="E351" s="276" t="s">
        <v>323</v>
      </c>
      <c r="F351" s="201">
        <f>D351*C351</f>
        <v>360</v>
      </c>
      <c r="G351" s="275">
        <f>H351/D351</f>
        <v>20</v>
      </c>
      <c r="H351" s="251">
        <v>120</v>
      </c>
      <c r="I351" s="275">
        <f>J351/D351</f>
        <v>20</v>
      </c>
      <c r="J351" s="251">
        <v>120</v>
      </c>
      <c r="K351" s="275">
        <f>L351/D351</f>
        <v>20</v>
      </c>
      <c r="L351" s="251">
        <v>120</v>
      </c>
      <c r="M351" s="200"/>
      <c r="N351" s="201">
        <f>SUM(L351:M351)</f>
        <v>120</v>
      </c>
    </row>
    <row r="352" spans="1:15">
      <c r="A352" s="188">
        <v>182</v>
      </c>
      <c r="B352" s="261" t="s">
        <v>736</v>
      </c>
      <c r="C352" s="277">
        <v>721</v>
      </c>
      <c r="D352" s="276">
        <v>1</v>
      </c>
      <c r="E352" s="276" t="s">
        <v>92</v>
      </c>
      <c r="F352" s="201">
        <f>D352*C352</f>
        <v>721</v>
      </c>
      <c r="G352" s="275">
        <f>H352/D352</f>
        <v>721</v>
      </c>
      <c r="H352" s="251">
        <v>721</v>
      </c>
      <c r="I352" s="275"/>
      <c r="J352" s="266" t="s">
        <v>628</v>
      </c>
      <c r="K352" s="275"/>
      <c r="L352" s="266" t="s">
        <v>628</v>
      </c>
      <c r="M352" s="200"/>
      <c r="N352" s="201">
        <f>SUM(L352:M352)</f>
        <v>0</v>
      </c>
    </row>
    <row r="353" spans="1:15">
      <c r="A353" s="188">
        <v>183</v>
      </c>
      <c r="B353" s="292" t="s">
        <v>737</v>
      </c>
      <c r="C353" s="293">
        <v>40</v>
      </c>
      <c r="D353" s="294">
        <v>5</v>
      </c>
      <c r="E353" s="294" t="s">
        <v>323</v>
      </c>
      <c r="F353" s="201">
        <f>D353*C353</f>
        <v>200</v>
      </c>
      <c r="G353" s="275">
        <f>H353/D353</f>
        <v>24</v>
      </c>
      <c r="H353" s="295">
        <v>120</v>
      </c>
      <c r="I353" s="275">
        <f>J353/D353</f>
        <v>16</v>
      </c>
      <c r="J353" s="295">
        <v>80</v>
      </c>
      <c r="K353" s="275"/>
      <c r="L353" s="296" t="s">
        <v>628</v>
      </c>
      <c r="M353" s="200"/>
      <c r="N353" s="201">
        <f>SUM(L353:M353)</f>
        <v>0</v>
      </c>
    </row>
    <row r="354" spans="1:15">
      <c r="A354" s="188">
        <v>184</v>
      </c>
      <c r="B354" s="261" t="s">
        <v>738</v>
      </c>
      <c r="C354" s="297">
        <v>2868</v>
      </c>
      <c r="D354" s="274">
        <v>15</v>
      </c>
      <c r="E354" s="274" t="s">
        <v>739</v>
      </c>
      <c r="F354" s="201">
        <f>D354*C354</f>
        <v>43020</v>
      </c>
      <c r="G354" s="275">
        <f>H354/D354</f>
        <v>956</v>
      </c>
      <c r="H354" s="246">
        <v>14340</v>
      </c>
      <c r="I354" s="275">
        <f>J354/D354</f>
        <v>956</v>
      </c>
      <c r="J354" s="246">
        <v>14340</v>
      </c>
      <c r="K354" s="275">
        <f>L354/D354</f>
        <v>956</v>
      </c>
      <c r="L354" s="246">
        <v>14340</v>
      </c>
      <c r="M354" s="200"/>
      <c r="N354" s="201">
        <f>SUM(L354:M354)</f>
        <v>14340</v>
      </c>
    </row>
    <row r="355" spans="1:15">
      <c r="A355" s="188">
        <v>185</v>
      </c>
      <c r="B355" s="261" t="s">
        <v>740</v>
      </c>
      <c r="C355" s="297">
        <v>2851</v>
      </c>
      <c r="D355" s="274">
        <v>9</v>
      </c>
      <c r="E355" s="274" t="s">
        <v>739</v>
      </c>
      <c r="F355" s="201">
        <f>D355*C355</f>
        <v>25659</v>
      </c>
      <c r="G355" s="275">
        <f>H355/D355</f>
        <v>950.33333333333</v>
      </c>
      <c r="H355" s="246">
        <v>8553</v>
      </c>
      <c r="I355" s="275">
        <f>J354/D355</f>
        <v>1593.3333333333</v>
      </c>
      <c r="J355" s="246">
        <v>8553</v>
      </c>
      <c r="K355" s="275">
        <f>L355/D355</f>
        <v>950.33333333333</v>
      </c>
      <c r="L355" s="246">
        <v>8553</v>
      </c>
      <c r="M355" s="200"/>
      <c r="N355" s="201">
        <f>SUM(L355:M355)</f>
        <v>8553</v>
      </c>
    </row>
    <row r="356" spans="1:15">
      <c r="A356" s="188">
        <v>186</v>
      </c>
      <c r="B356" s="261" t="s">
        <v>741</v>
      </c>
      <c r="C356" s="298">
        <v>3200</v>
      </c>
      <c r="D356" s="276">
        <v>5</v>
      </c>
      <c r="E356" s="276" t="s">
        <v>739</v>
      </c>
      <c r="F356" s="201">
        <f>D356*C356</f>
        <v>16000</v>
      </c>
      <c r="G356" s="275">
        <f>H356/D356</f>
        <v>1280</v>
      </c>
      <c r="H356" s="246">
        <v>6400</v>
      </c>
      <c r="I356" s="275">
        <f>J355/D356</f>
        <v>1710.6</v>
      </c>
      <c r="J356" s="246">
        <v>6400</v>
      </c>
      <c r="K356" s="275">
        <f>L356/D356</f>
        <v>640</v>
      </c>
      <c r="L356" s="246">
        <v>3200</v>
      </c>
      <c r="M356" s="200"/>
      <c r="N356" s="201">
        <f>SUM(L356:M356)</f>
        <v>3200</v>
      </c>
    </row>
    <row r="357" spans="1:15">
      <c r="A357" s="188">
        <v>187</v>
      </c>
      <c r="B357" s="261" t="s">
        <v>134</v>
      </c>
      <c r="C357" s="277">
        <v>314</v>
      </c>
      <c r="D357" s="276">
        <v>15</v>
      </c>
      <c r="E357" s="276" t="s">
        <v>625</v>
      </c>
      <c r="F357" s="201">
        <f>D357*C357</f>
        <v>4710</v>
      </c>
      <c r="G357" s="275">
        <f>H357/D357</f>
        <v>104.66666666667</v>
      </c>
      <c r="H357" s="246">
        <v>1570</v>
      </c>
      <c r="I357" s="275">
        <f>J356/D357</f>
        <v>426.66666666667</v>
      </c>
      <c r="J357" s="246">
        <v>1570</v>
      </c>
      <c r="K357" s="275">
        <f>L357/D357</f>
        <v>104.66666666667</v>
      </c>
      <c r="L357" s="246">
        <v>1570</v>
      </c>
      <c r="M357" s="200"/>
      <c r="N357" s="201">
        <f>SUM(L357:M357)</f>
        <v>1570</v>
      </c>
    </row>
    <row r="358" spans="1:15">
      <c r="A358" s="188">
        <v>188</v>
      </c>
      <c r="B358" s="261" t="s">
        <v>688</v>
      </c>
      <c r="C358" s="277">
        <v>47</v>
      </c>
      <c r="D358" s="276">
        <v>870</v>
      </c>
      <c r="E358" s="276" t="s">
        <v>625</v>
      </c>
      <c r="F358" s="201">
        <f>D358*C358</f>
        <v>40890</v>
      </c>
      <c r="G358" s="275">
        <f>H358/D358</f>
        <v>15.666666666667</v>
      </c>
      <c r="H358" s="246">
        <v>13630</v>
      </c>
      <c r="I358" s="275">
        <f>J357/D358</f>
        <v>1.8045977011494</v>
      </c>
      <c r="J358" s="246">
        <v>13630</v>
      </c>
      <c r="K358" s="275">
        <f>L358/D358</f>
        <v>15.666666666667</v>
      </c>
      <c r="L358" s="246">
        <v>13630</v>
      </c>
      <c r="M358" s="200"/>
      <c r="N358" s="201">
        <f>SUM(L358:M358)</f>
        <v>13630</v>
      </c>
    </row>
    <row r="359" spans="1:15">
      <c r="A359" s="188">
        <v>189</v>
      </c>
      <c r="B359" s="261" t="s">
        <v>742</v>
      </c>
      <c r="C359" s="277">
        <v>53</v>
      </c>
      <c r="D359" s="276">
        <v>213</v>
      </c>
      <c r="E359" s="276" t="s">
        <v>625</v>
      </c>
      <c r="F359" s="201">
        <f>D359*C359</f>
        <v>11289</v>
      </c>
      <c r="G359" s="275">
        <f>H359/D359</f>
        <v>17.666666666667</v>
      </c>
      <c r="H359" s="246">
        <v>3763</v>
      </c>
      <c r="I359" s="275">
        <f>J358/D359</f>
        <v>63.990610328638</v>
      </c>
      <c r="J359" s="246">
        <v>3763</v>
      </c>
      <c r="K359" s="275">
        <f>L359/D359</f>
        <v>17.666666666667</v>
      </c>
      <c r="L359" s="246">
        <v>3763</v>
      </c>
      <c r="M359" s="200"/>
      <c r="N359" s="201">
        <f>SUM(L359:M359)</f>
        <v>3763</v>
      </c>
    </row>
    <row r="360" spans="1:15">
      <c r="A360" s="188">
        <v>190</v>
      </c>
      <c r="B360" s="261" t="s">
        <v>743</v>
      </c>
      <c r="C360" s="277">
        <v>304</v>
      </c>
      <c r="D360" s="276">
        <v>8</v>
      </c>
      <c r="E360" s="276" t="s">
        <v>73</v>
      </c>
      <c r="F360" s="201">
        <f>D360*C360</f>
        <v>2432</v>
      </c>
      <c r="G360" s="275">
        <f>H360/D360</f>
        <v>114</v>
      </c>
      <c r="H360" s="251">
        <v>912</v>
      </c>
      <c r="I360" s="275">
        <f>J359/D360</f>
        <v>470.375</v>
      </c>
      <c r="J360" s="251">
        <v>608</v>
      </c>
      <c r="K360" s="275">
        <f>L360/D360</f>
        <v>114</v>
      </c>
      <c r="L360" s="251">
        <v>912</v>
      </c>
      <c r="M360" s="200"/>
      <c r="N360" s="201">
        <f>SUM(L360:M360)</f>
        <v>912</v>
      </c>
    </row>
    <row r="361" spans="1:15">
      <c r="A361" s="188">
        <v>191</v>
      </c>
      <c r="B361" s="261" t="s">
        <v>626</v>
      </c>
      <c r="C361" s="297">
        <v>60</v>
      </c>
      <c r="D361" s="255">
        <v>800</v>
      </c>
      <c r="E361" s="255" t="s">
        <v>744</v>
      </c>
      <c r="F361" s="201">
        <f>D361*C361</f>
        <v>48000</v>
      </c>
      <c r="G361" s="275">
        <f>H361/D361</f>
        <v>20</v>
      </c>
      <c r="H361" s="246">
        <v>16000</v>
      </c>
      <c r="I361" s="275">
        <f>J361/D361</f>
        <v>20</v>
      </c>
      <c r="J361" s="246">
        <v>16000</v>
      </c>
      <c r="K361" s="275">
        <f>L361/D361</f>
        <v>20</v>
      </c>
      <c r="L361" s="246">
        <v>16000</v>
      </c>
      <c r="M361" s="200"/>
      <c r="N361" s="201">
        <f>SUM(L361:M361)</f>
        <v>16000</v>
      </c>
    </row>
    <row r="362" spans="1:15">
      <c r="A362" s="188">
        <v>192</v>
      </c>
      <c r="B362" s="261" t="s">
        <v>130</v>
      </c>
      <c r="C362" s="297">
        <v>55</v>
      </c>
      <c r="D362" s="282">
        <v>1200</v>
      </c>
      <c r="E362" s="255" t="s">
        <v>744</v>
      </c>
      <c r="F362" s="201">
        <f>D362*C362</f>
        <v>66000</v>
      </c>
      <c r="G362" s="275">
        <f>H362/D362</f>
        <v>18.333333333333</v>
      </c>
      <c r="H362" s="246">
        <v>22000</v>
      </c>
      <c r="I362" s="275">
        <f>J362/D362</f>
        <v>18.333333333333</v>
      </c>
      <c r="J362" s="246">
        <v>22000</v>
      </c>
      <c r="K362" s="275">
        <f>L362/D362</f>
        <v>18.333333333333</v>
      </c>
      <c r="L362" s="246">
        <v>22000</v>
      </c>
      <c r="M362" s="200"/>
      <c r="N362" s="201">
        <f>SUM(L362:M362)</f>
        <v>22000</v>
      </c>
    </row>
    <row r="363" spans="1:15">
      <c r="A363" s="188">
        <v>193</v>
      </c>
      <c r="B363" s="261" t="s">
        <v>745</v>
      </c>
      <c r="C363" s="283"/>
      <c r="D363" s="255"/>
      <c r="E363" s="255"/>
      <c r="F363" s="201"/>
      <c r="G363" s="275"/>
      <c r="H363" s="246">
        <v>2000</v>
      </c>
      <c r="I363" s="275"/>
      <c r="J363" s="246">
        <v>2000</v>
      </c>
      <c r="K363" s="275"/>
      <c r="L363" s="246">
        <v>2000</v>
      </c>
      <c r="M363" s="200"/>
      <c r="N363" s="201">
        <f>SUM(L363:M363)</f>
        <v>2000</v>
      </c>
    </row>
    <row r="364" spans="1:15">
      <c r="A364" s="188">
        <v>194</v>
      </c>
      <c r="B364" s="261" t="s">
        <v>746</v>
      </c>
      <c r="C364" s="277"/>
      <c r="D364" s="257"/>
      <c r="E364" s="257"/>
      <c r="F364" s="201"/>
      <c r="G364" s="275"/>
      <c r="H364" s="251"/>
      <c r="I364" s="275"/>
      <c r="J364" s="251"/>
      <c r="K364" s="275"/>
      <c r="L364" s="251"/>
      <c r="M364" s="200"/>
      <c r="N364" s="201">
        <f>SUM(L364:M364)</f>
        <v>0</v>
      </c>
    </row>
    <row r="365" spans="1:15">
      <c r="A365" s="188">
        <v>195</v>
      </c>
      <c r="B365" s="261" t="s">
        <v>747</v>
      </c>
      <c r="C365" s="277"/>
      <c r="D365" s="257"/>
      <c r="E365" s="257"/>
      <c r="F365" s="299">
        <v>88000</v>
      </c>
      <c r="G365" s="275"/>
      <c r="H365" s="300">
        <v>30000</v>
      </c>
      <c r="I365" s="301"/>
      <c r="J365" s="300">
        <v>30000</v>
      </c>
      <c r="K365" s="301"/>
      <c r="L365" s="300">
        <v>28000</v>
      </c>
      <c r="M365" s="200"/>
      <c r="N365" s="201">
        <f>SUM(L365:M365)</f>
        <v>28000</v>
      </c>
    </row>
    <row r="366" spans="1:15">
      <c r="A366" s="188">
        <v>196</v>
      </c>
      <c r="B366" s="261" t="s">
        <v>748</v>
      </c>
      <c r="C366" s="277"/>
      <c r="D366" s="257">
        <f>SUM(D337:D365)</f>
        <v>3382</v>
      </c>
      <c r="E366" s="257"/>
      <c r="F366" s="201"/>
      <c r="G366" s="275"/>
      <c r="H366" s="266" t="str">
        <f>SUM(H337:H365)</f>
        <v>=SUM(H337:H365)</v>
      </c>
      <c r="I366" s="275">
        <f>SUM(I337:I365)</f>
        <v>5517.0031625752</v>
      </c>
      <c r="J366" s="251"/>
      <c r="K366" s="275">
        <f>SUM(K337:K365)</f>
        <v>3245.0981060606</v>
      </c>
      <c r="L366" s="251">
        <f>SUM(L337:L365)</f>
        <v>122533</v>
      </c>
      <c r="M366" s="200"/>
      <c r="N366" s="201">
        <f>SUM(L366:M366)</f>
        <v>122533</v>
      </c>
    </row>
    <row r="367" spans="1:15">
      <c r="A367" s="21" t="s">
        <v>182</v>
      </c>
      <c r="B367" s="22"/>
      <c r="C367" s="270">
        <f>SUM(C337:C366)</f>
        <v>12901.5</v>
      </c>
      <c r="D367" s="271">
        <f>SUM(D337:D366)</f>
        <v>6764</v>
      </c>
      <c r="E367" s="272"/>
      <c r="F367" s="270">
        <f>SUM(F337:F366)</f>
        <v>372647</v>
      </c>
      <c r="G367" s="273">
        <f>SUM(G337:G366)</f>
        <v>5024.9427489177</v>
      </c>
      <c r="H367" s="273">
        <f>SUM(H337:H366)</f>
        <v>128610</v>
      </c>
      <c r="I367" s="216">
        <f>SUM(I366)</f>
        <v>5517.0031625752</v>
      </c>
      <c r="J367" s="217">
        <f>SUM(J337:J366)</f>
        <v>127504</v>
      </c>
      <c r="K367" s="216">
        <f>SUM(K337:K366)</f>
        <v>6490.1962121212</v>
      </c>
      <c r="L367" s="212"/>
      <c r="M367" s="212">
        <f>SUM(M337:M366)+M323+M286+M249</f>
        <v>0</v>
      </c>
      <c r="N367" s="218">
        <f>SUM(L367:M367)</f>
        <v>0</v>
      </c>
    </row>
    <row r="368" spans="1:15">
      <c r="A368" s="302" t="s">
        <v>540</v>
      </c>
      <c r="B368" s="303"/>
      <c r="C368" s="304">
        <f>D368+D367+D326+D284+D241+D200+D158+D115+D77+D40</f>
        <v>37959.96</v>
      </c>
      <c r="D368" s="305">
        <f>D367+D326+D284+D241+D200+D158+D115+D77+D40</f>
        <v>18979.98</v>
      </c>
      <c r="E368" s="306"/>
      <c r="F368" s="307">
        <f>F367+F326+F284+F241+F200+F158+F115+F77+F40</f>
        <v>1653106.1</v>
      </c>
      <c r="G368" s="308">
        <f>G367+G326+G284+G241+G200+G158+G115+G77+G40</f>
        <v>19161.208628316</v>
      </c>
      <c r="H368" s="308">
        <f>H367+H326+H284+H241+H200+H158+H115+H77+H40</f>
        <v>557573.12</v>
      </c>
      <c r="I368" s="309">
        <f>I367+I326+I284+I241+I200+I158+I115+I77+I40</f>
        <v>5151852.714111</v>
      </c>
      <c r="J368" s="309">
        <f>J367+J326+J284+J241+J200+J158+J115+J77+J40</f>
        <v>574015.48</v>
      </c>
      <c r="K368" s="309">
        <f>K367+K326+K284+K241+K200+K158+K115+K77+K40</f>
        <v>16291.304430821</v>
      </c>
      <c r="L368" s="307">
        <f>L367+L326+L284+L241+L200+L158+L115+L77+L40</f>
        <v>418048.9</v>
      </c>
      <c r="M368" s="308">
        <f>M367+M326+M284+M241+M200+M158+M115+M77+M40</f>
        <v>0</v>
      </c>
      <c r="N368" s="307">
        <f>N367+N326+N284+N241+N200+N158+N115+N77+N40</f>
        <v>7841321.0350465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35:H335"/>
    <mergeCell ref="I335:J335"/>
    <mergeCell ref="K335:L335"/>
    <mergeCell ref="M335:N335"/>
    <mergeCell ref="A367:B367"/>
    <mergeCell ref="A368:B368"/>
    <mergeCell ref="A333:E333"/>
    <mergeCell ref="G333:H333"/>
    <mergeCell ref="I333:J333"/>
    <mergeCell ref="K333:N333"/>
    <mergeCell ref="A334:A336"/>
    <mergeCell ref="B334:B336"/>
    <mergeCell ref="C334:C336"/>
    <mergeCell ref="D334:E335"/>
    <mergeCell ref="F334:F336"/>
    <mergeCell ref="G334:N334"/>
    <mergeCell ref="A326:B326"/>
    <mergeCell ref="F329:I329"/>
    <mergeCell ref="G330:H330"/>
    <mergeCell ref="A332:E332"/>
    <mergeCell ref="F332:J332"/>
    <mergeCell ref="K332:N332"/>
    <mergeCell ref="A293:A295"/>
    <mergeCell ref="B293:B295"/>
    <mergeCell ref="C293:C295"/>
    <mergeCell ref="D293:E294"/>
    <mergeCell ref="F293:F295"/>
    <mergeCell ref="G293:N293"/>
    <mergeCell ref="G294:H294"/>
    <mergeCell ref="I294:J294"/>
    <mergeCell ref="K294:L294"/>
    <mergeCell ref="M294:N294"/>
    <mergeCell ref="G288:H288"/>
    <mergeCell ref="A291:E291"/>
    <mergeCell ref="F291:J291"/>
    <mergeCell ref="K291:N291"/>
    <mergeCell ref="A292:E292"/>
    <mergeCell ref="G292:H292"/>
    <mergeCell ref="I292:J292"/>
    <mergeCell ref="K292:N292"/>
    <mergeCell ref="G252:H252"/>
    <mergeCell ref="I252:J252"/>
    <mergeCell ref="K252:L252"/>
    <mergeCell ref="M252:N252"/>
    <mergeCell ref="A284:B284"/>
    <mergeCell ref="F287:I287"/>
    <mergeCell ref="A250:E250"/>
    <mergeCell ref="G250:H250"/>
    <mergeCell ref="I250:J250"/>
    <mergeCell ref="K250:N250"/>
    <mergeCell ref="A251:A253"/>
    <mergeCell ref="B251:B253"/>
    <mergeCell ref="C251:C253"/>
    <mergeCell ref="D251:E252"/>
    <mergeCell ref="F251:F253"/>
    <mergeCell ref="G251:N251"/>
    <mergeCell ref="A241:B241"/>
    <mergeCell ref="F245:I245"/>
    <mergeCell ref="G246:H246"/>
    <mergeCell ref="A249:E249"/>
    <mergeCell ref="F249:J249"/>
    <mergeCell ref="K249:N249"/>
    <mergeCell ref="A208:A210"/>
    <mergeCell ref="B208:B210"/>
    <mergeCell ref="C208:C210"/>
    <mergeCell ref="D208:E209"/>
    <mergeCell ref="F208:F210"/>
    <mergeCell ref="G208:N208"/>
    <mergeCell ref="G209:H209"/>
    <mergeCell ref="I209:J209"/>
    <mergeCell ref="K209:L209"/>
    <mergeCell ref="M209:N209"/>
    <mergeCell ref="G204:H204"/>
    <mergeCell ref="A206:E206"/>
    <mergeCell ref="F206:J206"/>
    <mergeCell ref="K206:N206"/>
    <mergeCell ref="A207:E207"/>
    <mergeCell ref="G207:H207"/>
    <mergeCell ref="I207:J207"/>
    <mergeCell ref="K207:N207"/>
    <mergeCell ref="G168:H168"/>
    <mergeCell ref="I168:J168"/>
    <mergeCell ref="K168:L168"/>
    <mergeCell ref="M168:N168"/>
    <mergeCell ref="A200:B200"/>
    <mergeCell ref="F203:I203"/>
    <mergeCell ref="A166:E166"/>
    <mergeCell ref="G166:H166"/>
    <mergeCell ref="I166:J166"/>
    <mergeCell ref="K166:N166"/>
    <mergeCell ref="A167:A169"/>
    <mergeCell ref="B167:B169"/>
    <mergeCell ref="C167:C169"/>
    <mergeCell ref="D167:E168"/>
    <mergeCell ref="F167:F169"/>
    <mergeCell ref="G167:N167"/>
    <mergeCell ref="A158:B158"/>
    <mergeCell ref="F161:I161"/>
    <mergeCell ref="G162:H162"/>
    <mergeCell ref="A165:E165"/>
    <mergeCell ref="F165:J165"/>
    <mergeCell ref="K165:N165"/>
    <mergeCell ref="A125:A127"/>
    <mergeCell ref="B125:B127"/>
    <mergeCell ref="C125:C127"/>
    <mergeCell ref="D125:E126"/>
    <mergeCell ref="F125:F127"/>
    <mergeCell ref="G125:N125"/>
    <mergeCell ref="G126:H126"/>
    <mergeCell ref="I126:J126"/>
    <mergeCell ref="K126:L126"/>
    <mergeCell ref="M126:N126"/>
    <mergeCell ref="G120:H120"/>
    <mergeCell ref="A123:E123"/>
    <mergeCell ref="F123:J123"/>
    <mergeCell ref="K123:N123"/>
    <mergeCell ref="A124:E124"/>
    <mergeCell ref="G124:H124"/>
    <mergeCell ref="I124:J124"/>
    <mergeCell ref="K124:N124"/>
    <mergeCell ref="G88:H88"/>
    <mergeCell ref="I88:J88"/>
    <mergeCell ref="K88:L88"/>
    <mergeCell ref="M88:N88"/>
    <mergeCell ref="A115:B115"/>
    <mergeCell ref="F119:I119"/>
    <mergeCell ref="A86:E86"/>
    <mergeCell ref="G86:H86"/>
    <mergeCell ref="I86:J86"/>
    <mergeCell ref="K86:N86"/>
    <mergeCell ref="A87:A89"/>
    <mergeCell ref="B87:B89"/>
    <mergeCell ref="C87:C89"/>
    <mergeCell ref="D87:E88"/>
    <mergeCell ref="F87:F89"/>
    <mergeCell ref="G87:N87"/>
    <mergeCell ref="A77:B77"/>
    <mergeCell ref="F81:I81"/>
    <mergeCell ref="G82:H82"/>
    <mergeCell ref="A85:E85"/>
    <mergeCell ref="F85:J85"/>
    <mergeCell ref="K85:N85"/>
    <mergeCell ref="A49:A51"/>
    <mergeCell ref="B49:B51"/>
    <mergeCell ref="C49:C51"/>
    <mergeCell ref="D49:E50"/>
    <mergeCell ref="F49:F51"/>
    <mergeCell ref="G49:N49"/>
    <mergeCell ref="G50:H50"/>
    <mergeCell ref="I50:J50"/>
    <mergeCell ref="K50:L50"/>
    <mergeCell ref="M50:N50"/>
    <mergeCell ref="G44:H44"/>
    <mergeCell ref="A47:E47"/>
    <mergeCell ref="F47:J47"/>
    <mergeCell ref="K47:N47"/>
    <mergeCell ref="A48:E48"/>
    <mergeCell ref="G48:H48"/>
    <mergeCell ref="I48:J48"/>
    <mergeCell ref="K48:N48"/>
    <mergeCell ref="G10:H10"/>
    <mergeCell ref="I10:J10"/>
    <mergeCell ref="K10:L10"/>
    <mergeCell ref="M10:N10"/>
    <mergeCell ref="A40:B40"/>
    <mergeCell ref="F43:I4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E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93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8" manualBreakCount="8">
    <brk id="40" man="1"/>
    <brk id="78" man="1"/>
    <brk id="116" man="1"/>
    <brk id="158" man="1"/>
    <brk id="200" man="1"/>
    <brk id="242" man="1"/>
    <brk id="284" man="1"/>
    <brk id="3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5"/>
  <sheetViews>
    <sheetView tabSelected="0" workbookViewId="0" view="pageLayout" showGridLines="true" showRowColHeaders="1">
      <selection activeCell="A4" sqref="A4"/>
    </sheetView>
  </sheetViews>
  <sheetFormatPr defaultRowHeight="14.4" outlineLevelRow="0" outlineLevelCol="0"/>
  <cols>
    <col min="1" max="1" width="10.5703125" customWidth="true" style="0"/>
    <col min="2" max="2" width="24.2851562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4257812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4">
      <c r="A1" s="182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2</v>
      </c>
      <c r="H4" s="35"/>
    </row>
    <row r="6" spans="1:14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751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4">
      <c r="A8" s="184" t="s">
        <v>753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>
      <c r="A12" s="366">
        <v>1</v>
      </c>
      <c r="B12" s="367" t="s">
        <v>754</v>
      </c>
      <c r="C12" s="368">
        <v>250</v>
      </c>
      <c r="D12" s="156">
        <v>6</v>
      </c>
      <c r="E12" s="156" t="s">
        <v>556</v>
      </c>
      <c r="F12" s="369">
        <f>D12*C12</f>
        <v>1500</v>
      </c>
      <c r="G12" s="156">
        <v>6</v>
      </c>
      <c r="H12" s="368">
        <v>1500</v>
      </c>
      <c r="I12" s="156"/>
      <c r="J12" s="368"/>
      <c r="K12" s="156"/>
      <c r="L12" s="368"/>
      <c r="M12" s="156"/>
      <c r="N12" s="368"/>
    </row>
    <row r="13" spans="1:14">
      <c r="A13" s="370">
        <v>2</v>
      </c>
      <c r="B13" s="367" t="s">
        <v>755</v>
      </c>
      <c r="C13" s="368">
        <v>450</v>
      </c>
      <c r="D13" s="156">
        <v>40</v>
      </c>
      <c r="E13" s="156" t="s">
        <v>381</v>
      </c>
      <c r="F13" s="369">
        <f>D13*C13</f>
        <v>18000</v>
      </c>
      <c r="G13" s="156">
        <v>20</v>
      </c>
      <c r="H13" s="368">
        <v>9000</v>
      </c>
      <c r="I13" s="156"/>
      <c r="J13" s="368"/>
      <c r="K13" s="156"/>
      <c r="L13" s="368"/>
      <c r="M13" s="156">
        <v>20</v>
      </c>
      <c r="N13" s="368">
        <v>9000</v>
      </c>
    </row>
    <row r="14" spans="1:14">
      <c r="A14" s="370">
        <v>3</v>
      </c>
      <c r="B14" s="367" t="s">
        <v>756</v>
      </c>
      <c r="C14" s="368">
        <v>3600</v>
      </c>
      <c r="D14" s="156">
        <v>3</v>
      </c>
      <c r="E14" s="156" t="s">
        <v>46</v>
      </c>
      <c r="F14" s="369">
        <f>D14*C14</f>
        <v>10800</v>
      </c>
      <c r="G14" s="156">
        <v>2</v>
      </c>
      <c r="H14" s="368">
        <v>7200</v>
      </c>
      <c r="I14" s="156">
        <v>1</v>
      </c>
      <c r="J14" s="368">
        <v>3600</v>
      </c>
      <c r="K14" s="156"/>
      <c r="L14" s="368"/>
      <c r="M14" s="156"/>
      <c r="N14" s="368"/>
    </row>
    <row r="15" spans="1:14">
      <c r="A15" s="370">
        <v>4</v>
      </c>
      <c r="B15" s="367" t="s">
        <v>757</v>
      </c>
      <c r="C15" s="368">
        <v>22</v>
      </c>
      <c r="D15" s="156">
        <v>200</v>
      </c>
      <c r="E15" s="156" t="s">
        <v>46</v>
      </c>
      <c r="F15" s="369">
        <f>D15*C15</f>
        <v>4400</v>
      </c>
      <c r="G15" s="156">
        <v>100</v>
      </c>
      <c r="H15" s="368">
        <v>2200</v>
      </c>
      <c r="I15" s="156"/>
      <c r="J15" s="368"/>
      <c r="K15" s="156">
        <v>100</v>
      </c>
      <c r="L15" s="371">
        <v>2200</v>
      </c>
      <c r="M15" s="156"/>
      <c r="N15" s="368"/>
    </row>
    <row r="16" spans="1:14">
      <c r="A16" s="370">
        <v>5</v>
      </c>
      <c r="B16" s="367" t="s">
        <v>758</v>
      </c>
      <c r="C16" s="368">
        <v>19</v>
      </c>
      <c r="D16" s="156">
        <v>36</v>
      </c>
      <c r="E16" s="156" t="s">
        <v>46</v>
      </c>
      <c r="F16" s="369">
        <f>D16*C16</f>
        <v>684</v>
      </c>
      <c r="G16" s="156">
        <v>24</v>
      </c>
      <c r="H16" s="368">
        <v>456</v>
      </c>
      <c r="I16" s="156"/>
      <c r="J16" s="368"/>
      <c r="K16" s="156">
        <v>12</v>
      </c>
      <c r="L16" s="368">
        <v>228</v>
      </c>
      <c r="M16" s="156"/>
      <c r="N16" s="368"/>
    </row>
    <row r="17" spans="1:14">
      <c r="A17" s="370">
        <v>6</v>
      </c>
      <c r="B17" s="367" t="s">
        <v>759</v>
      </c>
      <c r="C17" s="368">
        <v>12</v>
      </c>
      <c r="D17" s="156">
        <v>250</v>
      </c>
      <c r="E17" s="156" t="s">
        <v>46</v>
      </c>
      <c r="F17" s="369">
        <f>D17*C17</f>
        <v>3000</v>
      </c>
      <c r="G17" s="156">
        <v>100</v>
      </c>
      <c r="H17" s="371">
        <v>1500</v>
      </c>
      <c r="I17" s="156"/>
      <c r="J17" s="368"/>
      <c r="K17" s="156">
        <v>100</v>
      </c>
      <c r="L17" s="368">
        <v>1500</v>
      </c>
      <c r="M17" s="156"/>
      <c r="N17" s="368"/>
    </row>
    <row r="18" spans="1:14">
      <c r="A18" s="370">
        <v>7</v>
      </c>
      <c r="B18" s="367" t="s">
        <v>760</v>
      </c>
      <c r="C18" s="368">
        <v>29</v>
      </c>
      <c r="D18" s="156">
        <v>36</v>
      </c>
      <c r="E18" s="156" t="s">
        <v>727</v>
      </c>
      <c r="F18" s="369">
        <f>D18*C18</f>
        <v>1044</v>
      </c>
      <c r="G18" s="156">
        <v>18</v>
      </c>
      <c r="H18" s="368">
        <v>522</v>
      </c>
      <c r="I18" s="156"/>
      <c r="J18" s="368"/>
      <c r="K18" s="156">
        <v>18</v>
      </c>
      <c r="L18" s="368">
        <v>522</v>
      </c>
      <c r="M18" s="156"/>
      <c r="N18" s="368"/>
    </row>
    <row r="19" spans="1:14">
      <c r="A19" s="370">
        <v>8</v>
      </c>
      <c r="B19" s="367" t="s">
        <v>761</v>
      </c>
      <c r="C19" s="368">
        <v>45</v>
      </c>
      <c r="D19" s="156">
        <v>6</v>
      </c>
      <c r="E19" s="156" t="s">
        <v>647</v>
      </c>
      <c r="F19" s="369">
        <f>D19*C19</f>
        <v>270</v>
      </c>
      <c r="G19" s="156">
        <v>3</v>
      </c>
      <c r="H19" s="368">
        <v>135</v>
      </c>
      <c r="I19" s="156">
        <v>3</v>
      </c>
      <c r="J19" s="368">
        <v>135</v>
      </c>
      <c r="K19" s="156"/>
      <c r="L19" s="368"/>
      <c r="M19" s="156"/>
      <c r="N19" s="368"/>
    </row>
    <row r="20" spans="1:14">
      <c r="A20" s="370">
        <v>9</v>
      </c>
      <c r="B20" s="367" t="s">
        <v>762</v>
      </c>
      <c r="C20" s="368">
        <v>175</v>
      </c>
      <c r="D20" s="156">
        <v>2</v>
      </c>
      <c r="E20" s="156" t="s">
        <v>505</v>
      </c>
      <c r="F20" s="369">
        <f>D20*C20</f>
        <v>350</v>
      </c>
      <c r="G20" s="156">
        <v>2</v>
      </c>
      <c r="H20" s="368">
        <v>350</v>
      </c>
      <c r="I20" s="156"/>
      <c r="J20" s="368"/>
      <c r="K20" s="156"/>
      <c r="L20" s="368"/>
      <c r="M20" s="156"/>
      <c r="N20" s="368"/>
    </row>
    <row r="21" spans="1:14">
      <c r="A21" s="370">
        <v>10</v>
      </c>
      <c r="B21" s="367" t="s">
        <v>763</v>
      </c>
      <c r="C21" s="368">
        <v>45</v>
      </c>
      <c r="D21" s="156">
        <v>500</v>
      </c>
      <c r="E21" s="156" t="s">
        <v>46</v>
      </c>
      <c r="F21" s="369">
        <f>D21*C21</f>
        <v>22500</v>
      </c>
      <c r="G21" s="156"/>
      <c r="H21" s="368"/>
      <c r="I21" s="156">
        <v>500</v>
      </c>
      <c r="J21" s="368">
        <v>22500</v>
      </c>
      <c r="K21" s="156"/>
      <c r="L21" s="368"/>
      <c r="M21" s="156"/>
      <c r="N21" s="368"/>
    </row>
    <row r="22" spans="1:14">
      <c r="A22" s="370">
        <v>11</v>
      </c>
      <c r="B22" s="367" t="s">
        <v>692</v>
      </c>
      <c r="C22" s="368">
        <v>3</v>
      </c>
      <c r="D22" s="156">
        <v>60</v>
      </c>
      <c r="E22" s="156" t="s">
        <v>46</v>
      </c>
      <c r="F22" s="369">
        <f>D22*C22</f>
        <v>180</v>
      </c>
      <c r="G22" s="156">
        <v>30</v>
      </c>
      <c r="H22" s="368">
        <v>90</v>
      </c>
      <c r="I22" s="156"/>
      <c r="J22" s="368"/>
      <c r="K22" s="156">
        <v>30</v>
      </c>
      <c r="L22" s="368">
        <v>90</v>
      </c>
      <c r="M22" s="156"/>
      <c r="N22" s="368"/>
    </row>
    <row r="23" spans="1:14">
      <c r="A23" s="370">
        <v>12</v>
      </c>
      <c r="B23" s="367" t="s">
        <v>693</v>
      </c>
      <c r="C23" s="368">
        <v>2</v>
      </c>
      <c r="D23" s="156">
        <v>50</v>
      </c>
      <c r="E23" s="156" t="s">
        <v>46</v>
      </c>
      <c r="F23" s="369">
        <f>D23*C23</f>
        <v>100</v>
      </c>
      <c r="G23" s="156">
        <v>25</v>
      </c>
      <c r="H23" s="368">
        <v>50</v>
      </c>
      <c r="I23" s="156"/>
      <c r="J23" s="368"/>
      <c r="K23" s="156">
        <v>25</v>
      </c>
      <c r="L23" s="368">
        <v>50</v>
      </c>
      <c r="M23" s="156"/>
      <c r="N23" s="368"/>
    </row>
    <row r="24" spans="1:14">
      <c r="A24" s="370">
        <v>13</v>
      </c>
      <c r="B24" s="367" t="s">
        <v>764</v>
      </c>
      <c r="C24" s="368">
        <v>890</v>
      </c>
      <c r="D24" s="156">
        <v>5</v>
      </c>
      <c r="E24" s="156" t="s">
        <v>192</v>
      </c>
      <c r="F24" s="369">
        <f>D24*C24</f>
        <v>4450</v>
      </c>
      <c r="G24" s="156">
        <v>3</v>
      </c>
      <c r="H24" s="368">
        <v>2670</v>
      </c>
      <c r="I24" s="156">
        <v>2</v>
      </c>
      <c r="J24" s="368">
        <v>1780</v>
      </c>
      <c r="K24" s="156"/>
      <c r="L24" s="368"/>
      <c r="M24" s="156"/>
      <c r="N24" s="368"/>
    </row>
    <row r="25" spans="1:14">
      <c r="A25" s="370">
        <v>14</v>
      </c>
      <c r="B25" s="367" t="s">
        <v>765</v>
      </c>
      <c r="C25" s="368">
        <v>870</v>
      </c>
      <c r="D25" s="156">
        <v>5</v>
      </c>
      <c r="E25" s="156" t="s">
        <v>192</v>
      </c>
      <c r="F25" s="369">
        <f>D25*C25</f>
        <v>4350</v>
      </c>
      <c r="G25" s="156">
        <v>3</v>
      </c>
      <c r="H25" s="368">
        <v>2610</v>
      </c>
      <c r="I25" s="156"/>
      <c r="J25" s="368"/>
      <c r="K25" s="156"/>
      <c r="L25" s="368"/>
      <c r="M25" s="156">
        <v>2</v>
      </c>
      <c r="N25" s="368">
        <v>1740</v>
      </c>
    </row>
    <row r="26" spans="1:14">
      <c r="A26" s="370">
        <v>15</v>
      </c>
      <c r="B26" s="367" t="s">
        <v>766</v>
      </c>
      <c r="C26" s="368">
        <v>22</v>
      </c>
      <c r="D26" s="156">
        <v>100</v>
      </c>
      <c r="E26" s="156" t="s">
        <v>46</v>
      </c>
      <c r="F26" s="369">
        <f>D26*C26</f>
        <v>2200</v>
      </c>
      <c r="G26" s="156">
        <v>50</v>
      </c>
      <c r="H26" s="368">
        <v>1100</v>
      </c>
      <c r="I26" s="156"/>
      <c r="J26" s="368"/>
      <c r="K26" s="156"/>
      <c r="L26" s="368"/>
      <c r="M26" s="156">
        <v>50</v>
      </c>
      <c r="N26" s="368">
        <v>1100</v>
      </c>
    </row>
    <row r="27" spans="1:14">
      <c r="A27" s="370">
        <v>16</v>
      </c>
      <c r="B27" s="372" t="s">
        <v>767</v>
      </c>
      <c r="C27" s="368">
        <v>40</v>
      </c>
      <c r="D27" s="156">
        <v>10</v>
      </c>
      <c r="E27" s="156" t="s">
        <v>605</v>
      </c>
      <c r="F27" s="369">
        <f>D27*C27</f>
        <v>400</v>
      </c>
      <c r="G27" s="156">
        <v>5</v>
      </c>
      <c r="H27" s="368">
        <v>200</v>
      </c>
      <c r="I27" s="156"/>
      <c r="J27" s="368"/>
      <c r="K27" s="156">
        <v>5</v>
      </c>
      <c r="L27" s="368">
        <v>200</v>
      </c>
      <c r="M27" s="156"/>
      <c r="N27" s="368"/>
    </row>
    <row r="28" spans="1:14">
      <c r="A28" s="370">
        <v>17</v>
      </c>
      <c r="B28" s="372" t="s">
        <v>768</v>
      </c>
      <c r="C28" s="368">
        <v>75</v>
      </c>
      <c r="D28" s="156">
        <v>20</v>
      </c>
      <c r="E28" s="156" t="s">
        <v>769</v>
      </c>
      <c r="F28" s="369">
        <f>D28*C28</f>
        <v>1500</v>
      </c>
      <c r="G28" s="156">
        <v>10</v>
      </c>
      <c r="H28" s="368">
        <v>750</v>
      </c>
      <c r="I28" s="156"/>
      <c r="J28" s="368"/>
      <c r="K28" s="156">
        <v>5</v>
      </c>
      <c r="L28" s="368">
        <v>750</v>
      </c>
      <c r="M28" s="156"/>
      <c r="N28" s="368"/>
    </row>
    <row r="29" spans="1:14">
      <c r="A29" s="370">
        <v>18</v>
      </c>
      <c r="B29" s="372" t="s">
        <v>770</v>
      </c>
      <c r="C29" s="368">
        <v>135</v>
      </c>
      <c r="D29" s="156">
        <v>50</v>
      </c>
      <c r="E29" s="156" t="s">
        <v>46</v>
      </c>
      <c r="F29" s="369">
        <f>D29*C29</f>
        <v>6750</v>
      </c>
      <c r="G29" s="156">
        <v>25</v>
      </c>
      <c r="H29" s="368">
        <v>3375</v>
      </c>
      <c r="I29" s="156"/>
      <c r="J29" s="368"/>
      <c r="K29" s="156">
        <v>25</v>
      </c>
      <c r="L29" s="368">
        <v>3375</v>
      </c>
      <c r="M29" s="156"/>
      <c r="N29" s="368"/>
    </row>
    <row r="30" spans="1:14">
      <c r="A30" s="370">
        <v>19</v>
      </c>
      <c r="B30" s="372" t="s">
        <v>771</v>
      </c>
      <c r="C30" s="368">
        <v>12</v>
      </c>
      <c r="D30" s="156">
        <v>200</v>
      </c>
      <c r="E30" s="156" t="s">
        <v>46</v>
      </c>
      <c r="F30" s="369">
        <f>D30*C30</f>
        <v>2400</v>
      </c>
      <c r="G30" s="156">
        <v>100</v>
      </c>
      <c r="H30" s="368">
        <v>1200</v>
      </c>
      <c r="I30" s="156"/>
      <c r="J30" s="368"/>
      <c r="K30" s="156"/>
      <c r="L30" s="368"/>
      <c r="M30" s="156">
        <v>100</v>
      </c>
      <c r="N30" s="368">
        <v>1200</v>
      </c>
    </row>
    <row r="31" spans="1:14">
      <c r="A31" s="370">
        <v>20</v>
      </c>
      <c r="B31" s="372" t="s">
        <v>772</v>
      </c>
      <c r="C31" s="368">
        <v>95</v>
      </c>
      <c r="D31" s="156">
        <v>4</v>
      </c>
      <c r="E31" s="156" t="s">
        <v>46</v>
      </c>
      <c r="F31" s="369">
        <f>D31*C31</f>
        <v>380</v>
      </c>
      <c r="G31" s="156">
        <v>4</v>
      </c>
      <c r="H31" s="368">
        <v>380</v>
      </c>
      <c r="I31" s="156"/>
      <c r="J31" s="368"/>
      <c r="K31" s="156"/>
      <c r="L31" s="368"/>
      <c r="M31" s="156"/>
      <c r="N31" s="368"/>
    </row>
    <row r="32" spans="1:14">
      <c r="A32" s="370">
        <v>21</v>
      </c>
      <c r="B32" s="372" t="s">
        <v>773</v>
      </c>
      <c r="C32" s="368">
        <v>65</v>
      </c>
      <c r="D32" s="156">
        <v>24</v>
      </c>
      <c r="E32" s="156" t="s">
        <v>46</v>
      </c>
      <c r="F32" s="369">
        <f>D32*C32</f>
        <v>1560</v>
      </c>
      <c r="G32" s="156"/>
      <c r="H32" s="368"/>
      <c r="I32" s="156">
        <v>12</v>
      </c>
      <c r="J32" s="368">
        <v>780</v>
      </c>
      <c r="K32" s="156"/>
      <c r="L32" s="368"/>
      <c r="M32" s="156">
        <v>12</v>
      </c>
      <c r="N32" s="368">
        <v>780</v>
      </c>
    </row>
    <row r="33" spans="1:14">
      <c r="A33" s="370">
        <v>22</v>
      </c>
      <c r="B33" s="367" t="s">
        <v>774</v>
      </c>
      <c r="C33" s="368">
        <v>2815</v>
      </c>
      <c r="D33" s="156">
        <v>2</v>
      </c>
      <c r="E33" s="156" t="s">
        <v>46</v>
      </c>
      <c r="F33" s="369">
        <f>D33*C33</f>
        <v>5630</v>
      </c>
      <c r="G33" s="156">
        <v>1</v>
      </c>
      <c r="H33" s="368">
        <v>2815</v>
      </c>
      <c r="I33" s="156">
        <v>1</v>
      </c>
      <c r="J33" s="368">
        <v>2815</v>
      </c>
      <c r="K33" s="156"/>
      <c r="L33" s="368"/>
      <c r="M33" s="156"/>
      <c r="N33" s="368"/>
    </row>
    <row r="34" spans="1:14">
      <c r="A34" s="370">
        <v>23</v>
      </c>
      <c r="B34" s="367" t="s">
        <v>775</v>
      </c>
      <c r="C34" s="368">
        <v>78</v>
      </c>
      <c r="D34" s="156">
        <v>60</v>
      </c>
      <c r="E34" s="156" t="s">
        <v>46</v>
      </c>
      <c r="F34" s="369">
        <f>D34*C34</f>
        <v>4680</v>
      </c>
      <c r="G34" s="156">
        <v>30</v>
      </c>
      <c r="H34" s="368">
        <v>2340</v>
      </c>
      <c r="I34" s="156"/>
      <c r="J34" s="368"/>
      <c r="K34" s="156"/>
      <c r="L34" s="368"/>
      <c r="M34" s="156">
        <v>30</v>
      </c>
      <c r="N34" s="368">
        <v>2340</v>
      </c>
    </row>
    <row r="35" spans="1:14">
      <c r="A35" s="370">
        <v>24</v>
      </c>
      <c r="B35" s="367" t="s">
        <v>776</v>
      </c>
      <c r="C35" s="91">
        <v>380</v>
      </c>
      <c r="D35" s="156">
        <v>6</v>
      </c>
      <c r="E35" s="156" t="s">
        <v>556</v>
      </c>
      <c r="F35" s="368">
        <v>2280</v>
      </c>
      <c r="G35" s="156">
        <v>3</v>
      </c>
      <c r="H35" s="368">
        <v>1140</v>
      </c>
      <c r="I35" s="156"/>
      <c r="J35" s="368"/>
      <c r="K35" s="156">
        <v>3</v>
      </c>
      <c r="L35" s="368">
        <v>1140</v>
      </c>
      <c r="M35" s="156"/>
      <c r="N35" s="368"/>
    </row>
    <row r="36" spans="1:14">
      <c r="A36" s="370">
        <v>25</v>
      </c>
      <c r="B36" s="367" t="s">
        <v>777</v>
      </c>
      <c r="C36" s="91">
        <v>850</v>
      </c>
      <c r="D36" s="156">
        <v>3</v>
      </c>
      <c r="E36" s="156" t="s">
        <v>46</v>
      </c>
      <c r="F36" s="368">
        <v>2550</v>
      </c>
      <c r="G36" s="156">
        <v>2</v>
      </c>
      <c r="H36" s="368">
        <v>1700</v>
      </c>
      <c r="I36" s="156"/>
      <c r="J36" s="368"/>
      <c r="K36" s="156"/>
      <c r="L36" s="368"/>
      <c r="M36" s="156">
        <v>1</v>
      </c>
      <c r="N36" s="368">
        <v>850</v>
      </c>
    </row>
    <row r="37" spans="1:14">
      <c r="A37" s="370">
        <v>26</v>
      </c>
      <c r="B37" s="367" t="s">
        <v>778</v>
      </c>
      <c r="C37" s="91">
        <v>7500</v>
      </c>
      <c r="D37" s="156">
        <v>2</v>
      </c>
      <c r="E37" s="156" t="s">
        <v>46</v>
      </c>
      <c r="F37" s="368">
        <v>15000</v>
      </c>
      <c r="G37" s="156">
        <v>1</v>
      </c>
      <c r="H37" s="368">
        <v>7500</v>
      </c>
      <c r="I37" s="156"/>
      <c r="J37" s="368"/>
      <c r="K37" s="156">
        <v>1</v>
      </c>
      <c r="L37" s="371">
        <v>7500</v>
      </c>
      <c r="M37" s="156"/>
      <c r="N37" s="368"/>
    </row>
    <row r="38" spans="1:14">
      <c r="A38" s="370">
        <v>27</v>
      </c>
      <c r="B38" s="367" t="s">
        <v>779</v>
      </c>
      <c r="C38" s="91">
        <v>1450</v>
      </c>
      <c r="D38" s="156">
        <v>30</v>
      </c>
      <c r="E38" s="156" t="s">
        <v>46</v>
      </c>
      <c r="F38" s="368">
        <v>43500</v>
      </c>
      <c r="G38" s="156">
        <v>15</v>
      </c>
      <c r="H38" s="368">
        <v>21750</v>
      </c>
      <c r="I38" s="156"/>
      <c r="J38" s="368"/>
      <c r="K38" s="156"/>
      <c r="L38" s="368"/>
      <c r="M38" s="156">
        <v>15</v>
      </c>
      <c r="N38" s="368">
        <v>21750</v>
      </c>
    </row>
    <row r="39" spans="1:14">
      <c r="A39" s="370">
        <v>28</v>
      </c>
      <c r="B39" s="367" t="s">
        <v>780</v>
      </c>
      <c r="C39" s="91">
        <v>55</v>
      </c>
      <c r="D39" s="156">
        <v>50</v>
      </c>
      <c r="E39" s="156" t="s">
        <v>323</v>
      </c>
      <c r="F39" s="368">
        <v>2750</v>
      </c>
      <c r="G39" s="156">
        <v>25</v>
      </c>
      <c r="H39" s="371">
        <v>1375</v>
      </c>
      <c r="I39" s="156"/>
      <c r="J39" s="368"/>
      <c r="K39" s="156">
        <v>25</v>
      </c>
      <c r="L39" s="368">
        <v>1375</v>
      </c>
      <c r="M39" s="156"/>
      <c r="N39" s="368"/>
    </row>
    <row r="40" spans="1:14">
      <c r="A40" s="21" t="s">
        <v>82</v>
      </c>
      <c r="B40" s="22"/>
      <c r="C40" s="270">
        <f>SUM(C12:C39)</f>
        <v>19984</v>
      </c>
      <c r="D40" s="271">
        <f>SUM(D12:D39)</f>
        <v>1760</v>
      </c>
      <c r="E40" s="272"/>
      <c r="F40" s="270">
        <f>SUM(F12:F39)</f>
        <v>163208</v>
      </c>
      <c r="G40" s="373">
        <f>SUM(G12:G39)</f>
        <v>607</v>
      </c>
      <c r="H40" s="270">
        <f>SUM(H12:H39)</f>
        <v>73908</v>
      </c>
      <c r="I40" s="374">
        <f>SUM(I12:I39)</f>
        <v>519</v>
      </c>
      <c r="J40" s="375">
        <f>SUM(J12:J39)</f>
        <v>31610</v>
      </c>
      <c r="K40" s="374">
        <f>SUM(K12:K39)</f>
        <v>349</v>
      </c>
      <c r="L40" s="270">
        <f>SUM(L12:L39)</f>
        <v>18930</v>
      </c>
      <c r="M40" s="270">
        <f>SUM(M12:M39)</f>
        <v>230</v>
      </c>
      <c r="N40" s="376">
        <f>SUM(N12:N39)</f>
        <v>38760</v>
      </c>
    </row>
    <row r="42" spans="1:14">
      <c r="A42" s="182" t="s">
        <v>0</v>
      </c>
      <c r="B42" s="181"/>
      <c r="C42" s="181"/>
    </row>
    <row r="43" spans="1:14">
      <c r="A43" s="182"/>
      <c r="B43" s="181"/>
      <c r="C43" s="181"/>
    </row>
    <row r="44" spans="1:14" customHeight="1" ht="15.75">
      <c r="F44" s="32" t="s">
        <v>1</v>
      </c>
      <c r="G44" s="32"/>
      <c r="H44" s="32"/>
      <c r="I44" s="32"/>
    </row>
    <row r="45" spans="1:14">
      <c r="G45" s="35" t="s">
        <v>2</v>
      </c>
      <c r="H45" s="35"/>
    </row>
    <row r="47" spans="1:14">
      <c r="A47" s="310" t="s">
        <v>541</v>
      </c>
      <c r="B47" s="310"/>
      <c r="C47" s="310"/>
      <c r="D47" s="310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377" t="s">
        <v>751</v>
      </c>
      <c r="B48" s="378"/>
      <c r="C48" s="378"/>
      <c r="D48" s="378"/>
      <c r="E48" s="379"/>
      <c r="F48" s="380" t="s">
        <v>5</v>
      </c>
      <c r="G48" s="381"/>
      <c r="H48" s="381"/>
      <c r="I48" s="381"/>
      <c r="J48" s="382"/>
      <c r="K48" s="383" t="s">
        <v>781</v>
      </c>
      <c r="L48" s="384"/>
      <c r="M48" s="384"/>
      <c r="N48" s="385"/>
    </row>
    <row r="49" spans="1:14">
      <c r="A49" s="386" t="s">
        <v>753</v>
      </c>
      <c r="B49" s="387"/>
      <c r="C49" s="387"/>
      <c r="D49" s="387"/>
      <c r="E49" s="388"/>
      <c r="F49" s="45" t="s">
        <v>8</v>
      </c>
      <c r="G49" s="380" t="s">
        <v>9</v>
      </c>
      <c r="H49" s="382"/>
      <c r="I49" s="380" t="s">
        <v>10</v>
      </c>
      <c r="J49" s="382"/>
      <c r="K49" s="389" t="s">
        <v>11</v>
      </c>
      <c r="L49" s="390"/>
      <c r="M49" s="390"/>
      <c r="N49" s="391"/>
    </row>
    <row r="50" spans="1:14">
      <c r="A50" s="187" t="s">
        <v>12</v>
      </c>
      <c r="B50" s="187" t="s">
        <v>13</v>
      </c>
      <c r="C50" s="187" t="s">
        <v>14</v>
      </c>
      <c r="D50" s="48" t="s">
        <v>15</v>
      </c>
      <c r="E50" s="49"/>
      <c r="F50" s="187" t="s">
        <v>16</v>
      </c>
      <c r="G50" s="380" t="s">
        <v>17</v>
      </c>
      <c r="H50" s="381"/>
      <c r="I50" s="381"/>
      <c r="J50" s="381"/>
      <c r="K50" s="381"/>
      <c r="L50" s="381"/>
      <c r="M50" s="381"/>
      <c r="N50" s="382"/>
    </row>
    <row r="51" spans="1:14">
      <c r="A51" s="392"/>
      <c r="B51" s="392"/>
      <c r="C51" s="392"/>
      <c r="D51" s="50"/>
      <c r="E51" s="51"/>
      <c r="F51" s="392"/>
      <c r="G51" s="393" t="s">
        <v>18</v>
      </c>
      <c r="H51" s="394"/>
      <c r="I51" s="395" t="s">
        <v>19</v>
      </c>
      <c r="J51" s="396"/>
      <c r="K51" s="397" t="s">
        <v>20</v>
      </c>
      <c r="L51" s="398"/>
      <c r="M51" s="399" t="s">
        <v>21</v>
      </c>
      <c r="N51" s="400"/>
    </row>
    <row r="52" spans="1:14">
      <c r="A52" s="401"/>
      <c r="B52" s="401"/>
      <c r="C52" s="401"/>
      <c r="D52" s="57" t="s">
        <v>22</v>
      </c>
      <c r="E52" s="57" t="s">
        <v>13</v>
      </c>
      <c r="F52" s="401"/>
      <c r="G52" s="45" t="s">
        <v>23</v>
      </c>
      <c r="H52" s="57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4">
      <c r="A53" s="366">
        <v>29</v>
      </c>
      <c r="B53" s="367" t="s">
        <v>782</v>
      </c>
      <c r="C53" s="402">
        <v>195</v>
      </c>
      <c r="D53" s="156">
        <v>5</v>
      </c>
      <c r="E53" s="156" t="s">
        <v>323</v>
      </c>
      <c r="F53" s="368">
        <v>975</v>
      </c>
      <c r="G53" s="156">
        <v>5</v>
      </c>
      <c r="H53" s="368">
        <v>975</v>
      </c>
      <c r="I53" s="156"/>
      <c r="J53" s="368"/>
      <c r="K53" s="156"/>
      <c r="L53" s="368"/>
      <c r="M53" s="156"/>
      <c r="N53" s="368"/>
    </row>
    <row r="54" spans="1:14">
      <c r="A54" s="370">
        <v>30</v>
      </c>
      <c r="B54" s="367" t="s">
        <v>783</v>
      </c>
      <c r="C54" s="402">
        <v>7</v>
      </c>
      <c r="D54" s="156">
        <v>100</v>
      </c>
      <c r="E54" s="156" t="s">
        <v>647</v>
      </c>
      <c r="F54" s="368">
        <v>700</v>
      </c>
      <c r="G54" s="156"/>
      <c r="H54" s="368"/>
      <c r="I54" s="156"/>
      <c r="J54" s="368"/>
      <c r="K54" s="156">
        <v>100</v>
      </c>
      <c r="L54" s="368">
        <v>700</v>
      </c>
      <c r="M54" s="156"/>
      <c r="N54" s="368"/>
    </row>
    <row r="55" spans="1:14">
      <c r="A55" s="370">
        <v>31</v>
      </c>
      <c r="B55" s="367" t="s">
        <v>784</v>
      </c>
      <c r="C55" s="402">
        <v>6.5</v>
      </c>
      <c r="D55" s="156">
        <v>100</v>
      </c>
      <c r="E55" s="156" t="s">
        <v>647</v>
      </c>
      <c r="F55" s="368">
        <v>650</v>
      </c>
      <c r="G55" s="156"/>
      <c r="H55" s="368"/>
      <c r="I55" s="156"/>
      <c r="J55" s="368"/>
      <c r="K55" s="156">
        <v>100</v>
      </c>
      <c r="L55" s="368">
        <v>650</v>
      </c>
      <c r="M55" s="156"/>
      <c r="N55" s="368"/>
    </row>
    <row r="56" spans="1:14">
      <c r="A56" s="370">
        <v>32</v>
      </c>
      <c r="B56" s="367" t="s">
        <v>785</v>
      </c>
      <c r="C56" s="402">
        <v>18</v>
      </c>
      <c r="D56" s="156">
        <v>100</v>
      </c>
      <c r="E56" s="156" t="s">
        <v>46</v>
      </c>
      <c r="F56" s="368">
        <v>1800</v>
      </c>
      <c r="G56" s="156">
        <v>50</v>
      </c>
      <c r="H56" s="368">
        <v>900</v>
      </c>
      <c r="I56" s="156"/>
      <c r="J56" s="368"/>
      <c r="K56" s="156">
        <v>50</v>
      </c>
      <c r="L56" s="368">
        <v>900</v>
      </c>
      <c r="M56" s="156"/>
      <c r="N56" s="368"/>
    </row>
    <row r="57" spans="1:14">
      <c r="A57" s="370">
        <v>33</v>
      </c>
      <c r="B57" s="367" t="s">
        <v>786</v>
      </c>
      <c r="C57" s="402">
        <v>375</v>
      </c>
      <c r="D57" s="156">
        <v>2</v>
      </c>
      <c r="E57" s="156" t="s">
        <v>647</v>
      </c>
      <c r="F57" s="368">
        <v>750</v>
      </c>
      <c r="G57" s="156">
        <v>1</v>
      </c>
      <c r="H57" s="368">
        <v>375</v>
      </c>
      <c r="I57" s="156"/>
      <c r="J57" s="368"/>
      <c r="K57" s="156">
        <v>1</v>
      </c>
      <c r="L57" s="368">
        <v>375</v>
      </c>
      <c r="M57" s="156"/>
      <c r="N57" s="368"/>
    </row>
    <row r="58" spans="1:14">
      <c r="A58" s="370">
        <v>34</v>
      </c>
      <c r="B58" s="367" t="s">
        <v>787</v>
      </c>
      <c r="C58" s="402">
        <v>195</v>
      </c>
      <c r="D58" s="156">
        <v>6</v>
      </c>
      <c r="E58" s="156" t="s">
        <v>788</v>
      </c>
      <c r="F58" s="368">
        <v>390</v>
      </c>
      <c r="G58" s="156"/>
      <c r="H58" s="368"/>
      <c r="I58" s="156">
        <v>3</v>
      </c>
      <c r="J58" s="368">
        <v>195</v>
      </c>
      <c r="K58" s="156">
        <v>3</v>
      </c>
      <c r="L58" s="368">
        <v>195</v>
      </c>
      <c r="M58" s="156"/>
      <c r="N58" s="368"/>
    </row>
    <row r="59" spans="1:14">
      <c r="A59" s="370">
        <v>35</v>
      </c>
      <c r="B59" s="367" t="s">
        <v>789</v>
      </c>
      <c r="C59" s="402">
        <v>90</v>
      </c>
      <c r="D59" s="156">
        <v>3</v>
      </c>
      <c r="E59" s="156" t="s">
        <v>788</v>
      </c>
      <c r="F59" s="368">
        <v>270</v>
      </c>
      <c r="G59" s="156"/>
      <c r="H59" s="368"/>
      <c r="I59" s="156">
        <v>3</v>
      </c>
      <c r="J59" s="368">
        <v>270</v>
      </c>
      <c r="K59" s="156"/>
      <c r="L59" s="368"/>
      <c r="M59" s="156"/>
      <c r="N59" s="368"/>
    </row>
    <row r="60" spans="1:14">
      <c r="A60" s="370">
        <v>36</v>
      </c>
      <c r="B60" s="367" t="s">
        <v>790</v>
      </c>
      <c r="C60" s="402">
        <v>75</v>
      </c>
      <c r="D60" s="156">
        <v>12</v>
      </c>
      <c r="E60" s="156" t="s">
        <v>46</v>
      </c>
      <c r="F60" s="368">
        <v>900</v>
      </c>
      <c r="G60" s="156">
        <v>6</v>
      </c>
      <c r="H60" s="368">
        <v>450</v>
      </c>
      <c r="I60" s="156">
        <v>6</v>
      </c>
      <c r="J60" s="368">
        <v>450</v>
      </c>
      <c r="K60" s="156"/>
      <c r="L60" s="368"/>
      <c r="M60" s="156"/>
      <c r="N60" s="368"/>
    </row>
    <row r="61" spans="1:14">
      <c r="A61" s="370">
        <v>37</v>
      </c>
      <c r="B61" s="367" t="s">
        <v>791</v>
      </c>
      <c r="C61" s="402">
        <v>175</v>
      </c>
      <c r="D61" s="156">
        <v>2</v>
      </c>
      <c r="E61" s="156" t="s">
        <v>505</v>
      </c>
      <c r="F61" s="368">
        <v>350</v>
      </c>
      <c r="G61" s="156">
        <v>1</v>
      </c>
      <c r="H61" s="368">
        <v>175</v>
      </c>
      <c r="I61" s="156"/>
      <c r="J61" s="368"/>
      <c r="K61" s="156"/>
      <c r="L61" s="368"/>
      <c r="M61" s="156">
        <v>1</v>
      </c>
      <c r="N61" s="368">
        <v>175</v>
      </c>
    </row>
    <row r="62" spans="1:14">
      <c r="A62" s="370">
        <v>38</v>
      </c>
      <c r="B62" s="372" t="s">
        <v>792</v>
      </c>
      <c r="C62" s="402">
        <v>50</v>
      </c>
      <c r="D62" s="156">
        <v>4</v>
      </c>
      <c r="E62" s="156" t="s">
        <v>470</v>
      </c>
      <c r="F62" s="368">
        <v>200</v>
      </c>
      <c r="G62" s="156"/>
      <c r="H62" s="368"/>
      <c r="I62" s="156">
        <v>4</v>
      </c>
      <c r="J62" s="368">
        <v>200</v>
      </c>
      <c r="K62" s="156"/>
      <c r="L62" s="368"/>
      <c r="M62" s="156"/>
      <c r="N62" s="368"/>
    </row>
    <row r="63" spans="1:14">
      <c r="A63" s="370">
        <v>39</v>
      </c>
      <c r="B63" s="372" t="s">
        <v>793</v>
      </c>
      <c r="C63" s="402">
        <v>65</v>
      </c>
      <c r="D63" s="156">
        <v>12</v>
      </c>
      <c r="E63" s="156" t="s">
        <v>46</v>
      </c>
      <c r="F63" s="368">
        <v>780</v>
      </c>
      <c r="G63" s="156">
        <v>6</v>
      </c>
      <c r="H63" s="368">
        <v>390</v>
      </c>
      <c r="I63" s="156"/>
      <c r="J63" s="368"/>
      <c r="K63" s="156">
        <v>6</v>
      </c>
      <c r="L63" s="368">
        <v>390</v>
      </c>
      <c r="M63" s="156"/>
      <c r="N63" s="368"/>
    </row>
    <row r="64" spans="1:14">
      <c r="A64" s="370">
        <v>40</v>
      </c>
      <c r="B64" s="372" t="s">
        <v>794</v>
      </c>
      <c r="C64" s="402">
        <v>450</v>
      </c>
      <c r="D64" s="156">
        <v>1</v>
      </c>
      <c r="E64" s="156" t="s">
        <v>192</v>
      </c>
      <c r="F64" s="368">
        <v>450</v>
      </c>
      <c r="G64" s="156"/>
      <c r="H64" s="368"/>
      <c r="I64" s="156">
        <v>1</v>
      </c>
      <c r="J64" s="368">
        <v>450</v>
      </c>
      <c r="K64" s="156"/>
      <c r="L64" s="368"/>
      <c r="M64" s="156"/>
      <c r="N64" s="368"/>
    </row>
    <row r="65" spans="1:14">
      <c r="A65" s="370">
        <v>41</v>
      </c>
      <c r="B65" s="372" t="s">
        <v>795</v>
      </c>
      <c r="C65" s="402">
        <v>175</v>
      </c>
      <c r="D65" s="156">
        <v>1</v>
      </c>
      <c r="E65" s="156" t="s">
        <v>192</v>
      </c>
      <c r="F65" s="368">
        <v>175</v>
      </c>
      <c r="G65" s="156"/>
      <c r="H65" s="368"/>
      <c r="I65" s="156">
        <v>1</v>
      </c>
      <c r="J65" s="368">
        <v>175</v>
      </c>
      <c r="K65" s="156"/>
      <c r="L65" s="368"/>
      <c r="M65" s="156"/>
      <c r="N65" s="368"/>
    </row>
    <row r="66" spans="1:14">
      <c r="A66" s="370">
        <v>42</v>
      </c>
      <c r="B66" s="372" t="s">
        <v>796</v>
      </c>
      <c r="C66" s="402">
        <v>450</v>
      </c>
      <c r="D66" s="156">
        <v>5</v>
      </c>
      <c r="E66" s="156" t="s">
        <v>46</v>
      </c>
      <c r="F66" s="368">
        <v>2250</v>
      </c>
      <c r="G66" s="156">
        <v>5</v>
      </c>
      <c r="H66" s="368">
        <v>2250</v>
      </c>
      <c r="I66" s="156"/>
      <c r="J66" s="368"/>
      <c r="K66" s="156"/>
      <c r="L66" s="368"/>
      <c r="M66" s="156"/>
      <c r="N66" s="368"/>
    </row>
    <row r="67" spans="1:14">
      <c r="A67" s="370">
        <v>43</v>
      </c>
      <c r="B67" s="372" t="s">
        <v>797</v>
      </c>
      <c r="C67" s="402">
        <v>1200</v>
      </c>
      <c r="D67" s="156">
        <v>40</v>
      </c>
      <c r="E67" s="156" t="s">
        <v>192</v>
      </c>
      <c r="F67" s="368">
        <v>48000</v>
      </c>
      <c r="G67" s="156">
        <v>20</v>
      </c>
      <c r="H67" s="368">
        <v>24000</v>
      </c>
      <c r="I67" s="156"/>
      <c r="J67" s="368"/>
      <c r="K67" s="156"/>
      <c r="L67" s="368"/>
      <c r="M67" s="156">
        <v>20</v>
      </c>
      <c r="N67" s="368">
        <v>24000</v>
      </c>
    </row>
    <row r="68" spans="1:14">
      <c r="A68" s="370">
        <v>44</v>
      </c>
      <c r="B68" s="403" t="s">
        <v>798</v>
      </c>
      <c r="C68" s="402">
        <v>295</v>
      </c>
      <c r="D68" s="156">
        <v>100</v>
      </c>
      <c r="E68" s="156" t="s">
        <v>69</v>
      </c>
      <c r="F68" s="368">
        <v>29500</v>
      </c>
      <c r="G68" s="404">
        <v>50</v>
      </c>
      <c r="H68" s="368">
        <v>14750</v>
      </c>
      <c r="I68" s="156"/>
      <c r="J68" s="368"/>
      <c r="K68" s="156">
        <v>50</v>
      </c>
      <c r="L68" s="368">
        <v>14750</v>
      </c>
      <c r="M68" s="156"/>
      <c r="N68" s="368"/>
    </row>
    <row r="69" spans="1:14">
      <c r="A69" s="370">
        <v>45</v>
      </c>
      <c r="B69" s="367" t="s">
        <v>799</v>
      </c>
      <c r="C69" s="402">
        <v>275</v>
      </c>
      <c r="D69" s="156">
        <v>100</v>
      </c>
      <c r="E69" s="156" t="s">
        <v>69</v>
      </c>
      <c r="F69" s="368">
        <v>27500</v>
      </c>
      <c r="G69" s="156">
        <v>50</v>
      </c>
      <c r="H69" s="368">
        <v>13750</v>
      </c>
      <c r="I69" s="156">
        <v>50</v>
      </c>
      <c r="J69" s="368">
        <v>13750</v>
      </c>
      <c r="K69" s="156"/>
      <c r="L69" s="368"/>
      <c r="M69" s="156"/>
      <c r="N69" s="368"/>
    </row>
    <row r="70" spans="1:14">
      <c r="A70" s="370">
        <v>46</v>
      </c>
      <c r="B70" s="367" t="s">
        <v>800</v>
      </c>
      <c r="C70" s="402">
        <v>245</v>
      </c>
      <c r="D70" s="156">
        <v>150</v>
      </c>
      <c r="E70" s="156" t="s">
        <v>69</v>
      </c>
      <c r="F70" s="368">
        <v>36750</v>
      </c>
      <c r="G70" s="156">
        <v>50</v>
      </c>
      <c r="H70" s="368">
        <v>12250</v>
      </c>
      <c r="I70" s="156"/>
      <c r="J70" s="368"/>
      <c r="K70" s="156">
        <v>50</v>
      </c>
      <c r="L70" s="368">
        <v>12250</v>
      </c>
      <c r="M70" s="156">
        <v>50</v>
      </c>
      <c r="N70" s="368">
        <v>12250</v>
      </c>
    </row>
    <row r="71" spans="1:14">
      <c r="A71" s="370">
        <v>47</v>
      </c>
      <c r="B71" s="367" t="s">
        <v>801</v>
      </c>
      <c r="C71" s="402">
        <v>120</v>
      </c>
      <c r="D71" s="156">
        <v>60</v>
      </c>
      <c r="E71" s="156" t="s">
        <v>802</v>
      </c>
      <c r="F71" s="368">
        <v>7200</v>
      </c>
      <c r="G71" s="156">
        <v>30</v>
      </c>
      <c r="H71" s="368">
        <v>3600</v>
      </c>
      <c r="I71" s="156"/>
      <c r="J71" s="368"/>
      <c r="K71" s="156">
        <v>30</v>
      </c>
      <c r="L71" s="368">
        <v>3600</v>
      </c>
      <c r="M71" s="156"/>
      <c r="N71" s="368"/>
    </row>
    <row r="72" spans="1:14">
      <c r="A72" s="370">
        <v>48</v>
      </c>
      <c r="B72" s="367" t="s">
        <v>803</v>
      </c>
      <c r="C72" s="402">
        <v>298</v>
      </c>
      <c r="D72" s="156">
        <v>20</v>
      </c>
      <c r="E72" s="156" t="s">
        <v>647</v>
      </c>
      <c r="F72" s="368">
        <v>5960</v>
      </c>
      <c r="G72" s="156">
        <v>10</v>
      </c>
      <c r="H72" s="368">
        <v>2980</v>
      </c>
      <c r="I72" s="156"/>
      <c r="J72" s="368"/>
      <c r="K72" s="156"/>
      <c r="L72" s="371"/>
      <c r="M72" s="156">
        <v>10</v>
      </c>
      <c r="N72" s="368">
        <v>2980</v>
      </c>
    </row>
    <row r="73" spans="1:14">
      <c r="A73" s="370">
        <v>49</v>
      </c>
      <c r="B73" s="367" t="s">
        <v>804</v>
      </c>
      <c r="C73" s="402">
        <v>30</v>
      </c>
      <c r="D73" s="156">
        <v>100</v>
      </c>
      <c r="E73" s="156" t="s">
        <v>46</v>
      </c>
      <c r="F73" s="368">
        <v>3000</v>
      </c>
      <c r="G73" s="156">
        <v>50</v>
      </c>
      <c r="H73" s="368">
        <v>1500</v>
      </c>
      <c r="I73" s="156"/>
      <c r="J73" s="368"/>
      <c r="K73" s="156">
        <v>50</v>
      </c>
      <c r="L73" s="368">
        <v>1500</v>
      </c>
      <c r="M73" s="156"/>
      <c r="N73" s="368"/>
    </row>
    <row r="74" spans="1:14">
      <c r="A74" s="370">
        <v>50</v>
      </c>
      <c r="B74" s="367" t="s">
        <v>805</v>
      </c>
      <c r="C74" s="402">
        <v>65</v>
      </c>
      <c r="D74" s="156">
        <v>12</v>
      </c>
      <c r="E74" s="156" t="s">
        <v>46</v>
      </c>
      <c r="F74" s="368">
        <v>780</v>
      </c>
      <c r="G74" s="156"/>
      <c r="H74" s="371"/>
      <c r="I74" s="156"/>
      <c r="J74" s="368"/>
      <c r="K74" s="156">
        <v>12</v>
      </c>
      <c r="L74" s="368">
        <v>780</v>
      </c>
      <c r="M74" s="156"/>
      <c r="N74" s="368"/>
    </row>
    <row r="75" spans="1:14">
      <c r="A75" s="370">
        <v>51</v>
      </c>
      <c r="B75" s="367" t="s">
        <v>806</v>
      </c>
      <c r="C75" s="402">
        <v>630</v>
      </c>
      <c r="D75" s="156">
        <v>3</v>
      </c>
      <c r="E75" s="156" t="s">
        <v>46</v>
      </c>
      <c r="F75" s="368">
        <v>1890</v>
      </c>
      <c r="G75" s="156"/>
      <c r="H75" s="368"/>
      <c r="I75" s="156"/>
      <c r="J75" s="368"/>
      <c r="K75" s="156"/>
      <c r="L75" s="368"/>
      <c r="M75" s="156">
        <v>3</v>
      </c>
      <c r="N75" s="368">
        <v>1890</v>
      </c>
    </row>
    <row r="76" spans="1:14">
      <c r="A76" s="370">
        <v>52</v>
      </c>
      <c r="B76" s="367" t="s">
        <v>807</v>
      </c>
      <c r="C76" s="402">
        <v>28</v>
      </c>
      <c r="D76" s="156">
        <v>300</v>
      </c>
      <c r="E76" s="156" t="s">
        <v>46</v>
      </c>
      <c r="F76" s="368">
        <v>8400</v>
      </c>
      <c r="G76" s="156">
        <v>150</v>
      </c>
      <c r="H76" s="368">
        <v>4200</v>
      </c>
      <c r="I76" s="156"/>
      <c r="J76" s="368"/>
      <c r="K76" s="156">
        <v>150</v>
      </c>
      <c r="L76" s="368">
        <v>4200</v>
      </c>
      <c r="M76" s="156"/>
      <c r="N76" s="368"/>
    </row>
    <row r="77" spans="1:14">
      <c r="A77" s="370">
        <v>53</v>
      </c>
      <c r="B77" s="367" t="s">
        <v>808</v>
      </c>
      <c r="C77" s="402">
        <v>78</v>
      </c>
      <c r="D77" s="156">
        <v>100</v>
      </c>
      <c r="E77" s="156" t="s">
        <v>46</v>
      </c>
      <c r="F77" s="368">
        <v>7800</v>
      </c>
      <c r="G77" s="156">
        <v>100</v>
      </c>
      <c r="H77" s="368">
        <v>3900</v>
      </c>
      <c r="I77" s="156"/>
      <c r="J77" s="368"/>
      <c r="K77" s="156">
        <v>50</v>
      </c>
      <c r="L77" s="368">
        <v>3900</v>
      </c>
      <c r="M77" s="156"/>
      <c r="N77" s="368"/>
    </row>
    <row r="78" spans="1:14">
      <c r="A78" s="370">
        <v>54</v>
      </c>
      <c r="B78" s="367" t="s">
        <v>809</v>
      </c>
      <c r="C78" s="402">
        <v>22</v>
      </c>
      <c r="D78" s="156">
        <v>120</v>
      </c>
      <c r="E78" s="156" t="s">
        <v>46</v>
      </c>
      <c r="F78" s="368">
        <v>2640</v>
      </c>
      <c r="G78" s="156">
        <v>60</v>
      </c>
      <c r="H78" s="368">
        <v>1320</v>
      </c>
      <c r="I78" s="156"/>
      <c r="J78" s="368"/>
      <c r="K78" s="156"/>
      <c r="L78" s="368"/>
      <c r="M78" s="156">
        <v>60</v>
      </c>
      <c r="N78" s="368">
        <v>1320</v>
      </c>
    </row>
    <row r="79" spans="1:14">
      <c r="A79" s="370">
        <v>55</v>
      </c>
      <c r="B79" s="367" t="s">
        <v>810</v>
      </c>
      <c r="C79" s="402">
        <v>275</v>
      </c>
      <c r="D79" s="156">
        <v>3</v>
      </c>
      <c r="E79" s="156" t="s">
        <v>46</v>
      </c>
      <c r="F79" s="368">
        <v>825</v>
      </c>
      <c r="G79" s="156"/>
      <c r="H79" s="368"/>
      <c r="I79" s="156"/>
      <c r="J79" s="368"/>
      <c r="K79" s="156">
        <v>3</v>
      </c>
      <c r="L79" s="368">
        <v>825</v>
      </c>
      <c r="M79" s="156"/>
      <c r="N79" s="368"/>
    </row>
    <row r="80" spans="1:14">
      <c r="A80" s="370">
        <v>56</v>
      </c>
      <c r="B80" s="367" t="s">
        <v>811</v>
      </c>
      <c r="C80" s="402">
        <v>65</v>
      </c>
      <c r="D80" s="156">
        <v>15</v>
      </c>
      <c r="E80" s="156" t="s">
        <v>46</v>
      </c>
      <c r="F80" s="368">
        <v>975</v>
      </c>
      <c r="G80" s="156">
        <v>5</v>
      </c>
      <c r="H80" s="368">
        <v>325</v>
      </c>
      <c r="I80" s="156"/>
      <c r="J80" s="368"/>
      <c r="K80" s="156"/>
      <c r="L80" s="368"/>
      <c r="M80" s="156">
        <v>10</v>
      </c>
      <c r="N80" s="368">
        <v>650</v>
      </c>
    </row>
    <row r="81" spans="1:14">
      <c r="A81" s="21" t="s">
        <v>82</v>
      </c>
      <c r="B81" s="22"/>
      <c r="C81" s="270">
        <f>SUM(C53:C80)</f>
        <v>5952.5</v>
      </c>
      <c r="D81" s="271">
        <f>SUM(D53:D80)</f>
        <v>1476</v>
      </c>
      <c r="E81" s="405"/>
      <c r="F81" s="270">
        <f>SUM(F53:F80)</f>
        <v>191860</v>
      </c>
      <c r="G81" s="373">
        <f>SUM(G53:G80)</f>
        <v>649</v>
      </c>
      <c r="H81" s="270">
        <f>SUM(H53:H80)</f>
        <v>88090</v>
      </c>
      <c r="I81" s="374">
        <f>SUM(I53:I80)</f>
        <v>68</v>
      </c>
      <c r="J81" s="375">
        <f>SUM(J53:J80)</f>
        <v>15490</v>
      </c>
      <c r="K81" s="374">
        <f>SUM(K53:K80)</f>
        <v>655</v>
      </c>
      <c r="L81" s="270">
        <f>SUM(L53:L80)</f>
        <v>45015</v>
      </c>
      <c r="M81" s="270">
        <f>SUM(M53:M80)</f>
        <v>154</v>
      </c>
      <c r="N81" s="376">
        <f>SUM(N53:N80)</f>
        <v>43265</v>
      </c>
    </row>
    <row r="83" spans="1:14">
      <c r="A83" s="182" t="s">
        <v>0</v>
      </c>
      <c r="B83" s="181"/>
      <c r="C83" s="181"/>
    </row>
    <row r="84" spans="1:14">
      <c r="A84" s="182"/>
      <c r="B84" s="181"/>
      <c r="C84" s="181"/>
    </row>
    <row r="85" spans="1:14" customHeight="1" ht="15.75">
      <c r="F85" s="32" t="s">
        <v>1</v>
      </c>
      <c r="G85" s="32"/>
      <c r="H85" s="32"/>
      <c r="I85" s="32"/>
    </row>
    <row r="86" spans="1:14">
      <c r="G86" s="35" t="s">
        <v>2</v>
      </c>
      <c r="H86" s="35"/>
    </row>
    <row r="88" spans="1:14">
      <c r="A88" s="310" t="s">
        <v>541</v>
      </c>
      <c r="B88" s="310"/>
      <c r="C88" s="310"/>
      <c r="D88" s="310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>
      <c r="A89" s="41" t="s">
        <v>751</v>
      </c>
      <c r="B89" s="41"/>
      <c r="C89" s="41"/>
      <c r="D89" s="41"/>
      <c r="E89" s="41"/>
      <c r="F89" s="42" t="s">
        <v>5</v>
      </c>
      <c r="G89" s="42"/>
      <c r="H89" s="42"/>
      <c r="I89" s="42"/>
      <c r="J89" s="42"/>
      <c r="K89" s="43" t="s">
        <v>812</v>
      </c>
      <c r="L89" s="43"/>
      <c r="M89" s="43"/>
      <c r="N89" s="43"/>
    </row>
    <row r="90" spans="1:14">
      <c r="A90" s="184" t="s">
        <v>753</v>
      </c>
      <c r="B90" s="184"/>
      <c r="C90" s="184"/>
      <c r="D90" s="184"/>
      <c r="E90" s="184"/>
      <c r="F90" s="45" t="s">
        <v>8</v>
      </c>
      <c r="G90" s="42" t="s">
        <v>9</v>
      </c>
      <c r="H90" s="42"/>
      <c r="I90" s="42" t="s">
        <v>10</v>
      </c>
      <c r="J90" s="42"/>
      <c r="K90" s="46" t="s">
        <v>11</v>
      </c>
      <c r="L90" s="46"/>
      <c r="M90" s="46"/>
      <c r="N90" s="46"/>
    </row>
    <row r="91" spans="1:14">
      <c r="A91" s="47" t="s">
        <v>12</v>
      </c>
      <c r="B91" s="47" t="s">
        <v>13</v>
      </c>
      <c r="C91" s="47" t="s">
        <v>14</v>
      </c>
      <c r="D91" s="48" t="s">
        <v>15</v>
      </c>
      <c r="E91" s="49"/>
      <c r="F91" s="47" t="s">
        <v>16</v>
      </c>
      <c r="G91" s="42" t="s">
        <v>17</v>
      </c>
      <c r="H91" s="42"/>
      <c r="I91" s="42"/>
      <c r="J91" s="42"/>
      <c r="K91" s="42"/>
      <c r="L91" s="42"/>
      <c r="M91" s="42"/>
      <c r="N91" s="42"/>
    </row>
    <row r="92" spans="1:14">
      <c r="A92" s="47"/>
      <c r="B92" s="47"/>
      <c r="C92" s="47"/>
      <c r="D92" s="50"/>
      <c r="E92" s="51"/>
      <c r="F92" s="47"/>
      <c r="G92" s="52" t="s">
        <v>18</v>
      </c>
      <c r="H92" s="52"/>
      <c r="I92" s="185" t="s">
        <v>19</v>
      </c>
      <c r="J92" s="185"/>
      <c r="K92" s="54" t="s">
        <v>20</v>
      </c>
      <c r="L92" s="54"/>
      <c r="M92" s="186" t="s">
        <v>21</v>
      </c>
      <c r="N92" s="186"/>
    </row>
    <row r="93" spans="1:14">
      <c r="A93" s="47"/>
      <c r="B93" s="47"/>
      <c r="C93" s="47"/>
      <c r="D93" s="57" t="s">
        <v>22</v>
      </c>
      <c r="E93" s="57" t="s">
        <v>13</v>
      </c>
      <c r="F93" s="47"/>
      <c r="G93" s="45" t="s">
        <v>23</v>
      </c>
      <c r="H93" s="57" t="s">
        <v>24</v>
      </c>
      <c r="I93" s="57" t="s">
        <v>23</v>
      </c>
      <c r="J93" s="57" t="s">
        <v>24</v>
      </c>
      <c r="K93" s="57" t="s">
        <v>23</v>
      </c>
      <c r="L93" s="57" t="s">
        <v>24</v>
      </c>
      <c r="M93" s="57" t="s">
        <v>23</v>
      </c>
      <c r="N93" s="57" t="s">
        <v>24</v>
      </c>
    </row>
    <row r="94" spans="1:14">
      <c r="A94" s="366">
        <v>57</v>
      </c>
      <c r="B94" s="367" t="s">
        <v>241</v>
      </c>
      <c r="C94" s="368">
        <v>95</v>
      </c>
      <c r="D94" s="156">
        <v>10</v>
      </c>
      <c r="E94" s="156" t="s">
        <v>46</v>
      </c>
      <c r="F94" s="368">
        <v>950</v>
      </c>
      <c r="G94" s="156">
        <v>5</v>
      </c>
      <c r="H94" s="368">
        <v>475</v>
      </c>
      <c r="I94" s="156"/>
      <c r="J94" s="368"/>
      <c r="K94" s="156"/>
      <c r="L94" s="368"/>
      <c r="M94" s="156">
        <v>10</v>
      </c>
      <c r="N94" s="368">
        <v>475</v>
      </c>
    </row>
    <row r="95" spans="1:14">
      <c r="A95" s="370">
        <v>58</v>
      </c>
      <c r="B95" s="367" t="s">
        <v>813</v>
      </c>
      <c r="C95" s="368">
        <v>85</v>
      </c>
      <c r="D95" s="156">
        <v>10</v>
      </c>
      <c r="E95" s="156" t="s">
        <v>46</v>
      </c>
      <c r="F95" s="368">
        <v>850</v>
      </c>
      <c r="G95" s="156">
        <v>5</v>
      </c>
      <c r="H95" s="368">
        <v>425</v>
      </c>
      <c r="I95" s="156"/>
      <c r="J95" s="368"/>
      <c r="K95" s="156">
        <v>5</v>
      </c>
      <c r="L95" s="368">
        <v>425</v>
      </c>
      <c r="M95" s="156"/>
      <c r="N95" s="368"/>
    </row>
    <row r="96" spans="1:14">
      <c r="A96" s="370">
        <v>59</v>
      </c>
      <c r="B96" s="367" t="s">
        <v>814</v>
      </c>
      <c r="C96" s="368">
        <v>75</v>
      </c>
      <c r="D96" s="156">
        <v>10</v>
      </c>
      <c r="E96" s="156" t="s">
        <v>46</v>
      </c>
      <c r="F96" s="368">
        <v>750</v>
      </c>
      <c r="G96" s="156">
        <v>5</v>
      </c>
      <c r="H96" s="368">
        <v>375</v>
      </c>
      <c r="I96" s="156"/>
      <c r="J96" s="368"/>
      <c r="K96" s="156"/>
      <c r="L96" s="368"/>
      <c r="M96" s="156">
        <v>5</v>
      </c>
      <c r="N96" s="368">
        <v>375</v>
      </c>
    </row>
    <row r="97" spans="1:14">
      <c r="A97" s="370">
        <v>60</v>
      </c>
      <c r="B97" s="372" t="s">
        <v>815</v>
      </c>
      <c r="C97" s="368">
        <v>25</v>
      </c>
      <c r="D97" s="156">
        <v>100</v>
      </c>
      <c r="E97" s="156" t="s">
        <v>46</v>
      </c>
      <c r="F97" s="368">
        <v>2500</v>
      </c>
      <c r="G97" s="156">
        <v>50</v>
      </c>
      <c r="H97" s="368">
        <v>1250</v>
      </c>
      <c r="I97" s="156"/>
      <c r="J97" s="368"/>
      <c r="K97" s="156">
        <v>50</v>
      </c>
      <c r="L97" s="368">
        <v>1250</v>
      </c>
      <c r="M97" s="156"/>
      <c r="N97" s="368"/>
    </row>
    <row r="98" spans="1:14">
      <c r="A98" s="370">
        <v>61</v>
      </c>
      <c r="B98" s="372" t="s">
        <v>816</v>
      </c>
      <c r="C98" s="368">
        <v>20</v>
      </c>
      <c r="D98" s="156">
        <v>24</v>
      </c>
      <c r="E98" s="156" t="s">
        <v>46</v>
      </c>
      <c r="F98" s="368">
        <v>480</v>
      </c>
      <c r="G98" s="156">
        <v>24</v>
      </c>
      <c r="H98" s="368">
        <v>480</v>
      </c>
      <c r="I98" s="156"/>
      <c r="J98" s="368"/>
      <c r="K98" s="156"/>
      <c r="L98" s="368"/>
      <c r="M98" s="156"/>
      <c r="N98" s="368"/>
    </row>
    <row r="99" spans="1:14">
      <c r="A99" s="370">
        <v>62</v>
      </c>
      <c r="B99" s="372" t="s">
        <v>666</v>
      </c>
      <c r="C99" s="368">
        <v>65</v>
      </c>
      <c r="D99" s="156">
        <v>100</v>
      </c>
      <c r="E99" s="156" t="s">
        <v>817</v>
      </c>
      <c r="F99" s="368">
        <v>6500</v>
      </c>
      <c r="G99" s="156">
        <v>50</v>
      </c>
      <c r="H99" s="368">
        <v>3250</v>
      </c>
      <c r="I99" s="156"/>
      <c r="J99" s="368"/>
      <c r="K99" s="156">
        <v>50</v>
      </c>
      <c r="L99" s="368">
        <v>3250</v>
      </c>
      <c r="M99" s="156"/>
      <c r="N99" s="368"/>
    </row>
    <row r="100" spans="1:14">
      <c r="A100" s="370">
        <v>63</v>
      </c>
      <c r="B100" s="372" t="s">
        <v>818</v>
      </c>
      <c r="C100" s="368">
        <v>200</v>
      </c>
      <c r="D100" s="156">
        <v>4</v>
      </c>
      <c r="E100" s="156" t="s">
        <v>46</v>
      </c>
      <c r="F100" s="368">
        <v>800</v>
      </c>
      <c r="G100" s="156">
        <v>2</v>
      </c>
      <c r="H100" s="368">
        <v>400</v>
      </c>
      <c r="I100" s="156"/>
      <c r="J100" s="368"/>
      <c r="K100" s="156">
        <v>2</v>
      </c>
      <c r="L100" s="368">
        <v>400</v>
      </c>
      <c r="M100" s="156"/>
      <c r="N100" s="368"/>
    </row>
    <row r="101" spans="1:14">
      <c r="A101" s="370">
        <v>64</v>
      </c>
      <c r="B101" s="372" t="s">
        <v>819</v>
      </c>
      <c r="C101" s="368">
        <v>78</v>
      </c>
      <c r="D101" s="156">
        <v>60</v>
      </c>
      <c r="E101" s="156" t="s">
        <v>46</v>
      </c>
      <c r="F101" s="368">
        <v>4680</v>
      </c>
      <c r="G101" s="156">
        <v>30</v>
      </c>
      <c r="H101" s="368">
        <v>2340</v>
      </c>
      <c r="I101" s="156">
        <v>30</v>
      </c>
      <c r="J101" s="368">
        <v>2340</v>
      </c>
      <c r="K101" s="156"/>
      <c r="L101" s="368"/>
      <c r="M101" s="156"/>
      <c r="N101" s="368"/>
    </row>
    <row r="102" spans="1:14">
      <c r="A102" s="370">
        <v>65</v>
      </c>
      <c r="B102" s="372" t="s">
        <v>820</v>
      </c>
      <c r="C102" s="368">
        <v>499</v>
      </c>
      <c r="D102" s="156">
        <v>12</v>
      </c>
      <c r="E102" s="156" t="s">
        <v>46</v>
      </c>
      <c r="F102" s="368">
        <v>5988</v>
      </c>
      <c r="G102" s="156">
        <v>6</v>
      </c>
      <c r="H102" s="368">
        <v>2994</v>
      </c>
      <c r="I102" s="156"/>
      <c r="J102" s="368"/>
      <c r="K102" s="156">
        <v>6</v>
      </c>
      <c r="L102" s="368">
        <v>2994</v>
      </c>
      <c r="M102" s="156"/>
      <c r="N102" s="368"/>
    </row>
    <row r="103" spans="1:14">
      <c r="A103" s="370">
        <v>66</v>
      </c>
      <c r="B103" s="367" t="s">
        <v>821</v>
      </c>
      <c r="C103" s="368">
        <v>165</v>
      </c>
      <c r="D103" s="156">
        <v>3</v>
      </c>
      <c r="E103" s="156" t="s">
        <v>46</v>
      </c>
      <c r="F103" s="368">
        <v>495</v>
      </c>
      <c r="G103" s="156"/>
      <c r="H103" s="368"/>
      <c r="I103" s="156">
        <v>3</v>
      </c>
      <c r="J103" s="368">
        <v>495</v>
      </c>
      <c r="K103" s="156"/>
      <c r="L103" s="368"/>
      <c r="M103" s="156"/>
      <c r="N103" s="368"/>
    </row>
    <row r="104" spans="1:14">
      <c r="A104" s="370">
        <v>67</v>
      </c>
      <c r="B104" s="367" t="s">
        <v>822</v>
      </c>
      <c r="C104" s="368">
        <v>65</v>
      </c>
      <c r="D104" s="156">
        <v>2</v>
      </c>
      <c r="E104" s="156" t="s">
        <v>46</v>
      </c>
      <c r="F104" s="368">
        <v>130</v>
      </c>
      <c r="G104" s="156"/>
      <c r="H104" s="368"/>
      <c r="I104" s="156">
        <v>2</v>
      </c>
      <c r="J104" s="368">
        <v>130</v>
      </c>
      <c r="K104" s="156"/>
      <c r="L104" s="368"/>
      <c r="M104" s="156"/>
      <c r="N104" s="368"/>
    </row>
    <row r="105" spans="1:14">
      <c r="A105" s="370">
        <v>68</v>
      </c>
      <c r="B105" s="367" t="s">
        <v>823</v>
      </c>
      <c r="C105" s="368">
        <v>280</v>
      </c>
      <c r="D105" s="156">
        <v>35</v>
      </c>
      <c r="E105" s="156" t="s">
        <v>817</v>
      </c>
      <c r="F105" s="368">
        <v>9800</v>
      </c>
      <c r="G105" s="156">
        <v>25</v>
      </c>
      <c r="H105" s="368">
        <v>7000</v>
      </c>
      <c r="I105" s="156"/>
      <c r="J105" s="368"/>
      <c r="K105" s="156"/>
      <c r="L105" s="368"/>
      <c r="M105" s="156">
        <v>10</v>
      </c>
      <c r="N105" s="368">
        <v>2800</v>
      </c>
    </row>
    <row r="106" spans="1:14">
      <c r="A106" s="370">
        <v>69</v>
      </c>
      <c r="B106" s="367" t="s">
        <v>824</v>
      </c>
      <c r="C106" s="368">
        <v>35</v>
      </c>
      <c r="D106" s="156">
        <v>40</v>
      </c>
      <c r="E106" s="156" t="s">
        <v>817</v>
      </c>
      <c r="F106" s="368">
        <v>1400</v>
      </c>
      <c r="G106" s="156">
        <v>30</v>
      </c>
      <c r="H106" s="368">
        <v>1050</v>
      </c>
      <c r="I106" s="156"/>
      <c r="J106" s="368"/>
      <c r="K106" s="156"/>
      <c r="L106" s="368"/>
      <c r="M106" s="156">
        <v>10</v>
      </c>
      <c r="N106" s="368">
        <v>350</v>
      </c>
    </row>
    <row r="107" spans="1:14">
      <c r="A107" s="370">
        <v>70</v>
      </c>
      <c r="B107" s="367" t="s">
        <v>825</v>
      </c>
      <c r="C107" s="368">
        <v>15</v>
      </c>
      <c r="D107" s="156">
        <v>30</v>
      </c>
      <c r="E107" s="156" t="s">
        <v>46</v>
      </c>
      <c r="F107" s="368">
        <v>450</v>
      </c>
      <c r="G107" s="156">
        <v>30</v>
      </c>
      <c r="H107" s="368">
        <v>450</v>
      </c>
      <c r="I107" s="156"/>
      <c r="J107" s="368"/>
      <c r="K107" s="156"/>
      <c r="L107" s="371"/>
      <c r="M107" s="156"/>
      <c r="N107" s="368"/>
    </row>
    <row r="108" spans="1:14">
      <c r="A108" s="370">
        <v>71</v>
      </c>
      <c r="B108" s="367" t="s">
        <v>826</v>
      </c>
      <c r="C108" s="368">
        <v>14</v>
      </c>
      <c r="D108" s="156">
        <v>30</v>
      </c>
      <c r="E108" s="156" t="s">
        <v>46</v>
      </c>
      <c r="F108" s="368">
        <v>420</v>
      </c>
      <c r="G108" s="156">
        <v>30</v>
      </c>
      <c r="H108" s="368">
        <v>420</v>
      </c>
      <c r="I108" s="156"/>
      <c r="J108" s="368"/>
      <c r="K108" s="156"/>
      <c r="L108" s="368"/>
      <c r="M108" s="156"/>
      <c r="N108" s="368"/>
    </row>
    <row r="109" spans="1:14">
      <c r="A109" s="370">
        <v>72</v>
      </c>
      <c r="B109" s="367" t="s">
        <v>827</v>
      </c>
      <c r="C109" s="368">
        <v>450</v>
      </c>
      <c r="D109" s="156">
        <v>20</v>
      </c>
      <c r="E109" s="156" t="s">
        <v>69</v>
      </c>
      <c r="F109" s="368">
        <v>9000</v>
      </c>
      <c r="G109" s="156">
        <v>20</v>
      </c>
      <c r="H109" s="371">
        <v>9000</v>
      </c>
      <c r="I109" s="156"/>
      <c r="J109" s="368"/>
      <c r="K109" s="156"/>
      <c r="L109" s="368"/>
      <c r="M109" s="156"/>
      <c r="N109" s="368"/>
    </row>
    <row r="110" spans="1:14">
      <c r="A110" s="370">
        <v>73</v>
      </c>
      <c r="B110" s="367" t="s">
        <v>828</v>
      </c>
      <c r="C110" s="368">
        <v>50</v>
      </c>
      <c r="D110" s="156">
        <v>5</v>
      </c>
      <c r="E110" s="156" t="s">
        <v>46</v>
      </c>
      <c r="F110" s="368">
        <v>250</v>
      </c>
      <c r="G110" s="156">
        <v>5</v>
      </c>
      <c r="H110" s="368">
        <v>250</v>
      </c>
      <c r="I110" s="156"/>
      <c r="J110" s="368"/>
      <c r="K110" s="156"/>
      <c r="L110" s="368"/>
      <c r="M110" s="156"/>
      <c r="N110" s="368"/>
    </row>
    <row r="111" spans="1:14">
      <c r="A111" s="370">
        <v>74</v>
      </c>
      <c r="B111" s="367" t="s">
        <v>829</v>
      </c>
      <c r="C111" s="368">
        <v>375</v>
      </c>
      <c r="D111" s="156">
        <v>400</v>
      </c>
      <c r="E111" s="156" t="s">
        <v>46</v>
      </c>
      <c r="F111" s="368">
        <v>150000</v>
      </c>
      <c r="G111" s="156"/>
      <c r="H111" s="368"/>
      <c r="I111" s="156">
        <v>200</v>
      </c>
      <c r="J111" s="368">
        <v>75000</v>
      </c>
      <c r="K111" s="156">
        <v>100</v>
      </c>
      <c r="L111" s="368">
        <v>37500</v>
      </c>
      <c r="M111" s="156">
        <v>100</v>
      </c>
      <c r="N111" s="368">
        <v>37500</v>
      </c>
    </row>
    <row r="112" spans="1:14">
      <c r="A112" s="370">
        <v>75</v>
      </c>
      <c r="B112" s="367" t="s">
        <v>830</v>
      </c>
      <c r="C112" s="368">
        <v>450</v>
      </c>
      <c r="D112" s="156">
        <v>3</v>
      </c>
      <c r="E112" s="156" t="s">
        <v>69</v>
      </c>
      <c r="F112" s="368">
        <v>1350</v>
      </c>
      <c r="G112" s="156"/>
      <c r="H112" s="368"/>
      <c r="I112" s="156">
        <v>3</v>
      </c>
      <c r="J112" s="368">
        <v>1350</v>
      </c>
      <c r="K112" s="156"/>
      <c r="L112" s="368"/>
      <c r="M112" s="156"/>
      <c r="N112" s="368"/>
    </row>
    <row r="113" spans="1:14">
      <c r="A113" s="370">
        <v>76</v>
      </c>
      <c r="B113" s="367" t="s">
        <v>831</v>
      </c>
      <c r="C113" s="368">
        <v>7500</v>
      </c>
      <c r="D113" s="156">
        <v>5</v>
      </c>
      <c r="E113" s="156" t="s">
        <v>46</v>
      </c>
      <c r="F113" s="368">
        <v>37500</v>
      </c>
      <c r="G113" s="156"/>
      <c r="H113" s="368"/>
      <c r="I113" s="156">
        <v>3</v>
      </c>
      <c r="J113" s="368">
        <v>22500</v>
      </c>
      <c r="K113" s="156"/>
      <c r="L113" s="368"/>
      <c r="M113" s="156">
        <v>2</v>
      </c>
      <c r="N113" s="368">
        <v>15000</v>
      </c>
    </row>
    <row r="114" spans="1:14">
      <c r="A114" s="370">
        <v>77</v>
      </c>
      <c r="B114" s="367" t="s">
        <v>832</v>
      </c>
      <c r="C114" s="368">
        <v>50</v>
      </c>
      <c r="D114" s="156">
        <v>100</v>
      </c>
      <c r="E114" s="156" t="s">
        <v>46</v>
      </c>
      <c r="F114" s="368">
        <v>5000</v>
      </c>
      <c r="G114" s="156">
        <v>100</v>
      </c>
      <c r="H114" s="368">
        <v>5000</v>
      </c>
      <c r="I114" s="156"/>
      <c r="J114" s="368"/>
      <c r="K114" s="156"/>
      <c r="L114" s="368"/>
      <c r="M114" s="156"/>
      <c r="N114" s="368"/>
    </row>
    <row r="115" spans="1:14">
      <c r="A115" s="370">
        <v>78</v>
      </c>
      <c r="B115" s="367" t="s">
        <v>833</v>
      </c>
      <c r="C115" s="368">
        <v>120</v>
      </c>
      <c r="D115" s="156">
        <v>5</v>
      </c>
      <c r="E115" s="156" t="s">
        <v>817</v>
      </c>
      <c r="F115" s="368">
        <v>600</v>
      </c>
      <c r="G115" s="156">
        <v>5</v>
      </c>
      <c r="H115" s="368">
        <v>600</v>
      </c>
      <c r="I115" s="156"/>
      <c r="J115" s="368"/>
      <c r="K115" s="156"/>
      <c r="L115" s="368"/>
      <c r="M115" s="156"/>
      <c r="N115" s="368"/>
    </row>
    <row r="116" spans="1:14">
      <c r="A116" s="370">
        <v>79</v>
      </c>
      <c r="B116" s="367" t="s">
        <v>834</v>
      </c>
      <c r="C116" s="368">
        <v>500</v>
      </c>
      <c r="D116" s="156">
        <v>25</v>
      </c>
      <c r="E116" s="156" t="s">
        <v>46</v>
      </c>
      <c r="F116" s="368">
        <v>12500</v>
      </c>
      <c r="G116" s="156">
        <v>10</v>
      </c>
      <c r="H116" s="368">
        <v>5000</v>
      </c>
      <c r="I116" s="156">
        <v>5</v>
      </c>
      <c r="J116" s="368">
        <v>2500</v>
      </c>
      <c r="K116" s="156">
        <v>5</v>
      </c>
      <c r="L116" s="368">
        <v>2500</v>
      </c>
      <c r="M116" s="156">
        <v>5</v>
      </c>
      <c r="N116" s="368">
        <v>2500</v>
      </c>
    </row>
    <row r="117" spans="1:14">
      <c r="A117" s="370">
        <v>80</v>
      </c>
      <c r="B117" s="367" t="s">
        <v>835</v>
      </c>
      <c r="C117" s="368">
        <v>500</v>
      </c>
      <c r="D117" s="156">
        <v>25</v>
      </c>
      <c r="E117" s="156" t="s">
        <v>46</v>
      </c>
      <c r="F117" s="368">
        <v>12500</v>
      </c>
      <c r="G117" s="156">
        <v>10</v>
      </c>
      <c r="H117" s="368">
        <v>5000</v>
      </c>
      <c r="I117" s="156">
        <v>10</v>
      </c>
      <c r="J117" s="368">
        <v>5000</v>
      </c>
      <c r="K117" s="156"/>
      <c r="L117" s="368"/>
      <c r="M117" s="156">
        <v>5</v>
      </c>
      <c r="N117" s="368">
        <v>2500</v>
      </c>
    </row>
    <row r="118" spans="1:14">
      <c r="A118" s="370">
        <v>81</v>
      </c>
      <c r="B118" s="367" t="s">
        <v>836</v>
      </c>
      <c r="C118" s="368">
        <v>650</v>
      </c>
      <c r="D118" s="156">
        <v>10</v>
      </c>
      <c r="E118" s="156" t="s">
        <v>46</v>
      </c>
      <c r="F118" s="368">
        <v>6500</v>
      </c>
      <c r="G118" s="156">
        <v>5</v>
      </c>
      <c r="H118" s="368">
        <v>3250</v>
      </c>
      <c r="I118" s="156"/>
      <c r="J118" s="368"/>
      <c r="K118" s="156"/>
      <c r="L118" s="368"/>
      <c r="M118" s="156">
        <v>5</v>
      </c>
      <c r="N118" s="368">
        <v>3250</v>
      </c>
    </row>
    <row r="119" spans="1:14">
      <c r="A119" s="370">
        <v>82</v>
      </c>
      <c r="B119" s="372" t="s">
        <v>837</v>
      </c>
      <c r="C119" s="368">
        <v>500</v>
      </c>
      <c r="D119" s="156">
        <v>5</v>
      </c>
      <c r="E119" s="156" t="s">
        <v>46</v>
      </c>
      <c r="F119" s="368">
        <v>2500</v>
      </c>
      <c r="G119" s="156">
        <v>3</v>
      </c>
      <c r="H119" s="368">
        <v>1500</v>
      </c>
      <c r="I119" s="156">
        <v>2</v>
      </c>
      <c r="J119" s="368">
        <v>1000</v>
      </c>
      <c r="K119" s="156"/>
      <c r="L119" s="368"/>
      <c r="M119" s="156"/>
      <c r="N119" s="368"/>
    </row>
    <row r="120" spans="1:14">
      <c r="A120" s="370">
        <v>83</v>
      </c>
      <c r="B120" s="372" t="s">
        <v>838</v>
      </c>
      <c r="C120" s="368">
        <v>500</v>
      </c>
      <c r="D120" s="156">
        <v>10</v>
      </c>
      <c r="E120" s="156" t="s">
        <v>46</v>
      </c>
      <c r="F120" s="368">
        <v>5000</v>
      </c>
      <c r="G120" s="156">
        <v>5</v>
      </c>
      <c r="H120" s="368">
        <v>2500</v>
      </c>
      <c r="I120" s="156">
        <v>5</v>
      </c>
      <c r="J120" s="368">
        <v>2500</v>
      </c>
      <c r="K120" s="156"/>
      <c r="L120" s="368"/>
      <c r="M120" s="156"/>
      <c r="N120" s="368"/>
    </row>
    <row r="121" spans="1:14">
      <c r="A121" s="370">
        <v>84</v>
      </c>
      <c r="B121" s="372" t="s">
        <v>839</v>
      </c>
      <c r="C121" s="368">
        <v>36</v>
      </c>
      <c r="D121" s="156">
        <v>24</v>
      </c>
      <c r="E121" s="156" t="s">
        <v>46</v>
      </c>
      <c r="F121" s="368">
        <v>864</v>
      </c>
      <c r="G121" s="156"/>
      <c r="H121" s="368"/>
      <c r="I121" s="156">
        <v>24</v>
      </c>
      <c r="J121" s="368">
        <v>864</v>
      </c>
      <c r="K121" s="156"/>
      <c r="L121" s="368"/>
      <c r="M121" s="156"/>
      <c r="N121" s="368"/>
    </row>
    <row r="122" spans="1:14">
      <c r="A122" s="21" t="s">
        <v>82</v>
      </c>
      <c r="B122" s="22"/>
      <c r="C122" s="270">
        <f>SUM(C94:C121)</f>
        <v>13397</v>
      </c>
      <c r="D122" s="271">
        <f>SUM(D94:D121)</f>
        <v>1107</v>
      </c>
      <c r="E122" s="272"/>
      <c r="F122" s="270">
        <f>SUM(F94:F121)</f>
        <v>279757</v>
      </c>
      <c r="G122" s="373">
        <f>SUM(G94:G121)</f>
        <v>455</v>
      </c>
      <c r="H122" s="270">
        <f>SUM(H94:H121)</f>
        <v>53009</v>
      </c>
      <c r="I122" s="374">
        <f>SUM(I94:I121)</f>
        <v>287</v>
      </c>
      <c r="J122" s="375">
        <f>SUM(J94:J121)</f>
        <v>113679</v>
      </c>
      <c r="K122" s="374">
        <f>SUM(K94:K121)</f>
        <v>218</v>
      </c>
      <c r="L122" s="270">
        <f>SUM(L94:L121)</f>
        <v>48319</v>
      </c>
      <c r="M122" s="270">
        <f>SUM(M94:M121)</f>
        <v>152</v>
      </c>
      <c r="N122" s="376">
        <f>SUM(N94:N121)</f>
        <v>64750</v>
      </c>
    </row>
    <row r="124" spans="1:14">
      <c r="A124" s="182" t="s">
        <v>0</v>
      </c>
      <c r="B124" s="181"/>
      <c r="C124" s="181"/>
    </row>
    <row r="125" spans="1:14">
      <c r="A125" s="182"/>
      <c r="B125" s="181"/>
      <c r="C125" s="181"/>
    </row>
    <row r="126" spans="1:14" customHeight="1" ht="15.75">
      <c r="F126" s="32" t="s">
        <v>1</v>
      </c>
      <c r="G126" s="32"/>
      <c r="H126" s="32"/>
      <c r="I126" s="32"/>
    </row>
    <row r="127" spans="1:14">
      <c r="G127" s="35" t="s">
        <v>2</v>
      </c>
      <c r="H127" s="35"/>
    </row>
    <row r="129" spans="1:14">
      <c r="A129" s="310" t="s">
        <v>541</v>
      </c>
      <c r="B129" s="310"/>
      <c r="C129" s="310"/>
      <c r="D129" s="310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>
      <c r="A130" s="41" t="s">
        <v>751</v>
      </c>
      <c r="B130" s="41"/>
      <c r="C130" s="41"/>
      <c r="D130" s="41"/>
      <c r="E130" s="41"/>
      <c r="F130" s="42" t="s">
        <v>5</v>
      </c>
      <c r="G130" s="42"/>
      <c r="H130" s="42"/>
      <c r="I130" s="42"/>
      <c r="J130" s="42"/>
      <c r="K130" s="43" t="s">
        <v>840</v>
      </c>
      <c r="L130" s="43"/>
      <c r="M130" s="43"/>
      <c r="N130" s="43"/>
    </row>
    <row r="131" spans="1:14">
      <c r="A131" s="184" t="s">
        <v>753</v>
      </c>
      <c r="B131" s="184"/>
      <c r="C131" s="184"/>
      <c r="D131" s="184"/>
      <c r="E131" s="184"/>
      <c r="F131" s="45" t="s">
        <v>8</v>
      </c>
      <c r="G131" s="42" t="s">
        <v>9</v>
      </c>
      <c r="H131" s="42"/>
      <c r="I131" s="42" t="s">
        <v>10</v>
      </c>
      <c r="J131" s="42"/>
      <c r="K131" s="46" t="s">
        <v>11</v>
      </c>
      <c r="L131" s="46"/>
      <c r="M131" s="46"/>
      <c r="N131" s="46"/>
    </row>
    <row r="132" spans="1:14">
      <c r="A132" s="47" t="s">
        <v>12</v>
      </c>
      <c r="B132" s="47" t="s">
        <v>13</v>
      </c>
      <c r="C132" s="47" t="s">
        <v>14</v>
      </c>
      <c r="D132" s="48" t="s">
        <v>15</v>
      </c>
      <c r="E132" s="49"/>
      <c r="F132" s="47" t="s">
        <v>16</v>
      </c>
      <c r="G132" s="42" t="s">
        <v>17</v>
      </c>
      <c r="H132" s="42"/>
      <c r="I132" s="42"/>
      <c r="J132" s="42"/>
      <c r="K132" s="42"/>
      <c r="L132" s="42"/>
      <c r="M132" s="42"/>
      <c r="N132" s="42"/>
    </row>
    <row r="133" spans="1:14">
      <c r="A133" s="47"/>
      <c r="B133" s="47"/>
      <c r="C133" s="47"/>
      <c r="D133" s="50"/>
      <c r="E133" s="51"/>
      <c r="F133" s="47"/>
      <c r="G133" s="52" t="s">
        <v>18</v>
      </c>
      <c r="H133" s="52"/>
      <c r="I133" s="185" t="s">
        <v>19</v>
      </c>
      <c r="J133" s="185"/>
      <c r="K133" s="54" t="s">
        <v>20</v>
      </c>
      <c r="L133" s="54"/>
      <c r="M133" s="186" t="s">
        <v>21</v>
      </c>
      <c r="N133" s="186"/>
    </row>
    <row r="134" spans="1:14">
      <c r="A134" s="47"/>
      <c r="B134" s="47"/>
      <c r="C134" s="47"/>
      <c r="D134" s="57" t="s">
        <v>22</v>
      </c>
      <c r="E134" s="57" t="s">
        <v>13</v>
      </c>
      <c r="F134" s="47"/>
      <c r="G134" s="45" t="s">
        <v>23</v>
      </c>
      <c r="H134" s="57" t="s">
        <v>24</v>
      </c>
      <c r="I134" s="57" t="s">
        <v>23</v>
      </c>
      <c r="J134" s="57" t="s">
        <v>24</v>
      </c>
      <c r="K134" s="57" t="s">
        <v>23</v>
      </c>
      <c r="L134" s="57" t="s">
        <v>24</v>
      </c>
      <c r="M134" s="57" t="s">
        <v>23</v>
      </c>
      <c r="N134" s="57" t="s">
        <v>24</v>
      </c>
    </row>
    <row r="135" spans="1:14">
      <c r="A135" s="366">
        <v>85</v>
      </c>
      <c r="B135" s="372" t="s">
        <v>841</v>
      </c>
      <c r="C135" s="368">
        <v>500</v>
      </c>
      <c r="D135" s="156">
        <v>5</v>
      </c>
      <c r="E135" s="156" t="s">
        <v>46</v>
      </c>
      <c r="F135" s="368">
        <v>2500</v>
      </c>
      <c r="G135" s="156"/>
      <c r="H135" s="368"/>
      <c r="I135" s="156">
        <v>5</v>
      </c>
      <c r="J135" s="368">
        <v>2500</v>
      </c>
      <c r="K135" s="156"/>
      <c r="L135" s="368"/>
      <c r="M135" s="156"/>
      <c r="N135" s="368"/>
    </row>
    <row r="136" spans="1:14">
      <c r="A136" s="370">
        <v>86</v>
      </c>
      <c r="B136" s="367" t="s">
        <v>842</v>
      </c>
      <c r="C136" s="368">
        <v>45</v>
      </c>
      <c r="D136" s="156">
        <v>12</v>
      </c>
      <c r="E136" s="156" t="s">
        <v>46</v>
      </c>
      <c r="F136" s="368">
        <v>540</v>
      </c>
      <c r="G136" s="156">
        <v>12</v>
      </c>
      <c r="H136" s="368">
        <v>540</v>
      </c>
      <c r="I136" s="156"/>
      <c r="J136" s="368"/>
      <c r="K136" s="156"/>
      <c r="L136" s="368"/>
      <c r="M136" s="156"/>
      <c r="N136" s="368"/>
    </row>
    <row r="137" spans="1:14">
      <c r="A137" s="370">
        <v>87</v>
      </c>
      <c r="B137" s="367" t="s">
        <v>843</v>
      </c>
      <c r="C137" s="368">
        <v>110</v>
      </c>
      <c r="D137" s="156">
        <v>2</v>
      </c>
      <c r="E137" s="156" t="s">
        <v>46</v>
      </c>
      <c r="F137" s="368">
        <v>220</v>
      </c>
      <c r="G137" s="156">
        <v>2</v>
      </c>
      <c r="H137" s="368">
        <v>220</v>
      </c>
      <c r="I137" s="156"/>
      <c r="J137" s="368"/>
      <c r="K137" s="156"/>
      <c r="L137" s="368"/>
      <c r="M137" s="156"/>
      <c r="N137" s="368"/>
    </row>
    <row r="138" spans="1:14">
      <c r="A138" s="370">
        <v>88</v>
      </c>
      <c r="B138" s="367" t="s">
        <v>844</v>
      </c>
      <c r="C138" s="368">
        <v>50</v>
      </c>
      <c r="D138" s="156">
        <v>5</v>
      </c>
      <c r="E138" s="156" t="s">
        <v>46</v>
      </c>
      <c r="F138" s="368">
        <v>250</v>
      </c>
      <c r="G138" s="156">
        <v>2</v>
      </c>
      <c r="H138" s="368">
        <v>250</v>
      </c>
      <c r="I138" s="156"/>
      <c r="J138" s="368"/>
      <c r="K138" s="156"/>
      <c r="L138" s="368"/>
      <c r="M138" s="156"/>
      <c r="N138" s="368"/>
    </row>
    <row r="139" spans="1:14">
      <c r="A139" s="370">
        <v>89</v>
      </c>
      <c r="B139" s="367" t="s">
        <v>845</v>
      </c>
      <c r="C139" s="368">
        <v>100</v>
      </c>
      <c r="D139" s="156">
        <v>3</v>
      </c>
      <c r="E139" s="156" t="s">
        <v>46</v>
      </c>
      <c r="F139" s="368" t="s">
        <v>846</v>
      </c>
      <c r="G139" s="156">
        <v>1</v>
      </c>
      <c r="H139" s="368">
        <v>300</v>
      </c>
      <c r="I139" s="156"/>
      <c r="J139" s="368"/>
      <c r="K139" s="156"/>
      <c r="L139" s="368"/>
      <c r="M139" s="156"/>
      <c r="N139" s="368"/>
    </row>
    <row r="140" spans="1:14">
      <c r="A140" s="370">
        <v>90</v>
      </c>
      <c r="B140" s="367" t="s">
        <v>847</v>
      </c>
      <c r="C140" s="368">
        <v>11365</v>
      </c>
      <c r="D140" s="156">
        <v>1</v>
      </c>
      <c r="E140" s="156" t="s">
        <v>46</v>
      </c>
      <c r="F140" s="368">
        <v>11365</v>
      </c>
      <c r="G140" s="156"/>
      <c r="H140" s="368">
        <v>11365</v>
      </c>
      <c r="I140" s="156" t="s">
        <v>846</v>
      </c>
      <c r="J140" s="368"/>
      <c r="K140" s="156"/>
      <c r="L140" s="371"/>
      <c r="M140" s="156"/>
      <c r="N140" s="368"/>
    </row>
    <row r="141" spans="1:14">
      <c r="A141" s="21" t="s">
        <v>141</v>
      </c>
      <c r="B141" s="22"/>
      <c r="C141" s="406">
        <f>SUM(C135:C140)+C122+C81+C40</f>
        <v>51503.5</v>
      </c>
      <c r="D141" s="407">
        <f>SUM(D135:D140)+D122+D81+D40</f>
        <v>4371</v>
      </c>
      <c r="E141" s="405"/>
      <c r="F141" s="408">
        <f>SUM(F135:F140)+F122+F81+F40</f>
        <v>649700</v>
      </c>
      <c r="G141" s="409">
        <f>SUM(G135:G140)+G122+G81+G40</f>
        <v>1728</v>
      </c>
      <c r="H141" s="410">
        <f>SUM(H135:H140)+H122+H81+H40</f>
        <v>227682</v>
      </c>
      <c r="I141" s="411">
        <f>SUM(I135:I140)+I122+I81+I40</f>
        <v>879</v>
      </c>
      <c r="J141" s="412">
        <f>SUM(J135:J140)+J122+J81+J40</f>
        <v>163279</v>
      </c>
      <c r="K141" s="411">
        <f>SUM(K135:K140)+K122+K81+K40</f>
        <v>1222</v>
      </c>
      <c r="L141" s="410">
        <f>SUM(L135:L140)+L122+L81+L40</f>
        <v>112264</v>
      </c>
      <c r="M141" s="410">
        <f>SUM(M135:M140)+M122+M81+M40</f>
        <v>536</v>
      </c>
      <c r="N141" s="408">
        <v>176130</v>
      </c>
    </row>
    <row r="144" spans="1:14">
      <c r="N144" s="364"/>
    </row>
    <row r="145" spans="1:14">
      <c r="N145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33:H133"/>
    <mergeCell ref="I133:J133"/>
    <mergeCell ref="K133:L133"/>
    <mergeCell ref="M133:N133"/>
    <mergeCell ref="A141:B141"/>
    <mergeCell ref="A131:E131"/>
    <mergeCell ref="G131:H131"/>
    <mergeCell ref="I131:J131"/>
    <mergeCell ref="K131:N131"/>
    <mergeCell ref="A132:A134"/>
    <mergeCell ref="B132:B134"/>
    <mergeCell ref="C132:C134"/>
    <mergeCell ref="D132:E133"/>
    <mergeCell ref="F132:F134"/>
    <mergeCell ref="G132:N132"/>
    <mergeCell ref="F126:I126"/>
    <mergeCell ref="G127:H127"/>
    <mergeCell ref="A129:D129"/>
    <mergeCell ref="A130:E130"/>
    <mergeCell ref="F130:J130"/>
    <mergeCell ref="K130:N130"/>
    <mergeCell ref="G91:N91"/>
    <mergeCell ref="G92:H92"/>
    <mergeCell ref="I92:J92"/>
    <mergeCell ref="K92:L92"/>
    <mergeCell ref="M92:N92"/>
    <mergeCell ref="A122:B122"/>
    <mergeCell ref="K89:N89"/>
    <mergeCell ref="A90:E90"/>
    <mergeCell ref="G90:H90"/>
    <mergeCell ref="I90:J90"/>
    <mergeCell ref="K90:N90"/>
    <mergeCell ref="A91:A93"/>
    <mergeCell ref="B91:B93"/>
    <mergeCell ref="C91:C93"/>
    <mergeCell ref="D91:E92"/>
    <mergeCell ref="F91:F93"/>
    <mergeCell ref="A81:B81"/>
    <mergeCell ref="F85:I85"/>
    <mergeCell ref="G86:H86"/>
    <mergeCell ref="A88:D88"/>
    <mergeCell ref="A89:E89"/>
    <mergeCell ref="F89:J89"/>
    <mergeCell ref="A50:A52"/>
    <mergeCell ref="B50:B52"/>
    <mergeCell ref="C50:C52"/>
    <mergeCell ref="D50:E51"/>
    <mergeCell ref="F50:F52"/>
    <mergeCell ref="G50:N50"/>
    <mergeCell ref="G51:H51"/>
    <mergeCell ref="I51:J51"/>
    <mergeCell ref="K51:L51"/>
    <mergeCell ref="M51:N51"/>
    <mergeCell ref="G45:H45"/>
    <mergeCell ref="A47:D47"/>
    <mergeCell ref="A48:E48"/>
    <mergeCell ref="F48:J48"/>
    <mergeCell ref="K48:N48"/>
    <mergeCell ref="A49:E49"/>
    <mergeCell ref="G49:H49"/>
    <mergeCell ref="I49:J49"/>
    <mergeCell ref="K49:N49"/>
    <mergeCell ref="G10:H10"/>
    <mergeCell ref="I10:J10"/>
    <mergeCell ref="K10:L10"/>
    <mergeCell ref="M10:N10"/>
    <mergeCell ref="A40:B40"/>
    <mergeCell ref="F44:I4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43307086614173" right="0.23622047244094" top="0.19685039370079" bottom="0" header="0.31496062992126" footer="0.31496062992126"/>
  <pageSetup paperSize="14" orientation="landscape" scale="9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5"/>
  <sheetViews>
    <sheetView tabSelected="0" workbookViewId="0" view="pageBreakPreview" showGridLines="true" showRowColHeaders="1">
      <selection activeCell="B9" sqref="B9:B11"/>
    </sheetView>
  </sheetViews>
  <sheetFormatPr defaultRowHeight="14.4" outlineLevelRow="0" outlineLevelCol="0"/>
  <cols>
    <col min="1" max="1" width="8.140625" customWidth="true" style="0"/>
    <col min="2" max="2" width="24.28515625" customWidth="true" style="0"/>
    <col min="3" max="3" width="9.5703125" customWidth="true" style="0"/>
    <col min="4" max="4" width="8.7109375" customWidth="true" style="0"/>
    <col min="5" max="5" width="8.85546875" customWidth="true" style="0"/>
    <col min="6" max="6" width="11.42578125" customWidth="true" style="0"/>
    <col min="7" max="7" width="8.140625" customWidth="true" style="0"/>
    <col min="8" max="8" width="11" customWidth="true" style="0"/>
    <col min="10" max="10" width="10.28515625" customWidth="true" style="0"/>
    <col min="11" max="11" width="8" customWidth="true" style="0"/>
    <col min="12" max="12" width="10.5703125" customWidth="true" style="0"/>
    <col min="13" max="13" width="7.42578125" customWidth="true" style="0"/>
    <col min="14" max="14" width="11.85546875" customWidth="true" style="0"/>
  </cols>
  <sheetData>
    <row r="1" spans="1:14">
      <c r="A1" s="182" t="s">
        <v>0</v>
      </c>
      <c r="B1" s="181"/>
      <c r="C1" s="181"/>
    </row>
    <row r="2" spans="1:14">
      <c r="A2" s="182"/>
      <c r="B2" s="181"/>
      <c r="C2" s="181"/>
    </row>
    <row r="3" spans="1:14">
      <c r="F3" s="1380" t="s">
        <v>1</v>
      </c>
      <c r="G3" s="1380"/>
      <c r="H3" s="1380"/>
      <c r="I3" s="1380"/>
    </row>
    <row r="4" spans="1:14">
      <c r="G4" s="1381" t="s">
        <v>2</v>
      </c>
      <c r="H4" s="1381"/>
    </row>
    <row r="6" spans="1:14">
      <c r="A6" s="310" t="s">
        <v>3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4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1382" t="s">
        <v>848</v>
      </c>
      <c r="L7" s="1382"/>
      <c r="M7" s="1382"/>
      <c r="N7" s="1382"/>
    </row>
    <row r="8" spans="1:14">
      <c r="A8" s="942" t="s">
        <v>849</v>
      </c>
      <c r="B8" s="942"/>
      <c r="C8" s="942"/>
      <c r="D8" s="942"/>
      <c r="E8" s="942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943" t="s">
        <v>18</v>
      </c>
      <c r="H10" s="943"/>
      <c r="I10" s="944" t="s">
        <v>19</v>
      </c>
      <c r="J10" s="944"/>
      <c r="K10" s="945" t="s">
        <v>20</v>
      </c>
      <c r="L10" s="945"/>
      <c r="M10" s="687" t="s">
        <v>21</v>
      </c>
      <c r="N10" s="687"/>
    </row>
    <row r="11" spans="1:14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>
      <c r="A12" s="1321"/>
      <c r="B12" s="1383" t="s">
        <v>850</v>
      </c>
      <c r="C12" s="954"/>
      <c r="D12" s="1324"/>
      <c r="E12" s="953"/>
      <c r="F12" s="954"/>
      <c r="G12" s="686"/>
      <c r="H12" s="954"/>
      <c r="I12" s="954"/>
      <c r="J12" s="954"/>
      <c r="K12" s="954"/>
      <c r="L12" s="954"/>
      <c r="M12" s="954"/>
      <c r="N12" s="954"/>
    </row>
    <row r="13" spans="1:14" customHeight="1" ht="11.25" s="941" customFormat="1">
      <c r="A13" s="1325">
        <v>1</v>
      </c>
      <c r="B13" s="1384" t="s">
        <v>851</v>
      </c>
      <c r="C13" s="957">
        <v>299</v>
      </c>
      <c r="D13" s="1385">
        <v>100</v>
      </c>
      <c r="E13" s="1386" t="s">
        <v>550</v>
      </c>
      <c r="F13" s="957">
        <f>D13*C13</f>
        <v>29900</v>
      </c>
      <c r="G13" s="135">
        <f>H13/C13</f>
        <v>4.2842809364548</v>
      </c>
      <c r="H13" s="957">
        <v>1281</v>
      </c>
      <c r="I13" s="135"/>
      <c r="J13" s="957"/>
      <c r="K13" s="135">
        <f>L13/C13</f>
        <v>4.2842809364548</v>
      </c>
      <c r="L13" s="957">
        <v>1281</v>
      </c>
      <c r="M13" s="135"/>
      <c r="N13" s="1387"/>
    </row>
    <row r="14" spans="1:14" customHeight="1" ht="11.25" s="941" customFormat="1">
      <c r="A14" s="370">
        <v>2</v>
      </c>
      <c r="B14" s="1384" t="s">
        <v>852</v>
      </c>
      <c r="C14" s="957">
        <v>29</v>
      </c>
      <c r="D14" s="1385">
        <v>14</v>
      </c>
      <c r="E14" s="1386" t="s">
        <v>202</v>
      </c>
      <c r="F14" s="957">
        <f>D14*C14</f>
        <v>406</v>
      </c>
      <c r="G14" s="135">
        <f>H14/C14</f>
        <v>86.206896551724</v>
      </c>
      <c r="H14" s="957">
        <v>2500</v>
      </c>
      <c r="I14" s="135">
        <f>J14/C14</f>
        <v>86.206896551724</v>
      </c>
      <c r="J14" s="957">
        <v>2500</v>
      </c>
      <c r="K14" s="135">
        <f>L14/C14</f>
        <v>86.206896551724</v>
      </c>
      <c r="L14" s="957">
        <v>2500</v>
      </c>
      <c r="M14" s="135"/>
      <c r="N14" s="1388"/>
    </row>
    <row r="15" spans="1:14" customHeight="1" ht="22.5" s="941" customFormat="1">
      <c r="A15" s="370">
        <v>3</v>
      </c>
      <c r="B15" s="1384" t="s">
        <v>853</v>
      </c>
      <c r="C15" s="957">
        <v>289</v>
      </c>
      <c r="D15" s="1385">
        <v>5</v>
      </c>
      <c r="E15" s="1386" t="s">
        <v>73</v>
      </c>
      <c r="F15" s="957">
        <f>D15*C15</f>
        <v>1445</v>
      </c>
      <c r="G15" s="135"/>
      <c r="H15" s="957"/>
      <c r="I15" s="135">
        <f>J15/C15</f>
        <v>9.6885813148789</v>
      </c>
      <c r="J15" s="957">
        <v>2800</v>
      </c>
      <c r="K15" s="135"/>
      <c r="L15" s="957"/>
      <c r="M15" s="135">
        <f>N15/C15</f>
        <v>9.6885813148789</v>
      </c>
      <c r="N15" s="957">
        <v>2800</v>
      </c>
    </row>
    <row r="16" spans="1:14" customHeight="1" ht="11.25" s="941" customFormat="1">
      <c r="A16" s="1325">
        <v>4</v>
      </c>
      <c r="B16" s="674" t="s">
        <v>854</v>
      </c>
      <c r="C16" s="957">
        <v>59</v>
      </c>
      <c r="D16" s="1385">
        <v>50</v>
      </c>
      <c r="E16" s="1386" t="s">
        <v>43</v>
      </c>
      <c r="F16" s="957">
        <f>D16*C16</f>
        <v>2950</v>
      </c>
      <c r="G16" s="135">
        <f>H16/C16</f>
        <v>14.237288135593</v>
      </c>
      <c r="H16" s="957">
        <v>840</v>
      </c>
      <c r="I16" s="135"/>
      <c r="J16" s="957"/>
      <c r="K16" s="135"/>
      <c r="L16" s="957"/>
      <c r="M16" s="135"/>
      <c r="N16" s="1388"/>
    </row>
    <row r="17" spans="1:14" customHeight="1" ht="22.5" s="941" customFormat="1">
      <c r="A17" s="370">
        <v>5</v>
      </c>
      <c r="B17" s="1384" t="s">
        <v>855</v>
      </c>
      <c r="C17" s="957">
        <v>9</v>
      </c>
      <c r="D17" s="1385">
        <v>1500</v>
      </c>
      <c r="E17" s="1386" t="s">
        <v>43</v>
      </c>
      <c r="F17" s="957">
        <f>D17*C17</f>
        <v>13500</v>
      </c>
      <c r="G17" s="135">
        <f>H17/C17</f>
        <v>466.66666666667</v>
      </c>
      <c r="H17" s="957">
        <v>4200</v>
      </c>
      <c r="I17" s="135">
        <f>J17/C17</f>
        <v>466.66666666667</v>
      </c>
      <c r="J17" s="957">
        <v>4200</v>
      </c>
      <c r="K17" s="135"/>
      <c r="L17" s="957"/>
      <c r="M17" s="135">
        <f>N17/C17</f>
        <v>466.66666666667</v>
      </c>
      <c r="N17" s="957">
        <v>4200</v>
      </c>
    </row>
    <row r="18" spans="1:14" customHeight="1" ht="11.25" s="941" customFormat="1">
      <c r="A18" s="370">
        <v>6</v>
      </c>
      <c r="B18" s="1384" t="s">
        <v>856</v>
      </c>
      <c r="C18" s="957">
        <v>239</v>
      </c>
      <c r="D18" s="1385">
        <v>12</v>
      </c>
      <c r="E18" s="1386" t="s">
        <v>857</v>
      </c>
      <c r="F18" s="957">
        <f>D18*C18</f>
        <v>2868</v>
      </c>
      <c r="G18" s="135">
        <f>H18/C18</f>
        <v>1.8410041841004</v>
      </c>
      <c r="H18" s="957">
        <v>440</v>
      </c>
      <c r="I18" s="135">
        <f>J18/C18</f>
        <v>1.8410041841004</v>
      </c>
      <c r="J18" s="1389">
        <v>440</v>
      </c>
      <c r="K18" s="135">
        <f>L18/C18</f>
        <v>1.8410041841004</v>
      </c>
      <c r="L18" s="957">
        <v>440</v>
      </c>
      <c r="M18" s="135"/>
      <c r="N18" s="1389"/>
    </row>
    <row r="19" spans="1:14" customHeight="1" ht="15" s="941" customFormat="1">
      <c r="A19" s="1325"/>
      <c r="B19" s="1384" t="s">
        <v>858</v>
      </c>
      <c r="C19" s="957">
        <v>469</v>
      </c>
      <c r="D19" s="1385">
        <v>60</v>
      </c>
      <c r="E19" s="1386" t="s">
        <v>550</v>
      </c>
      <c r="F19" s="957">
        <f>D19*C19</f>
        <v>28140</v>
      </c>
      <c r="G19" s="135"/>
      <c r="H19" s="957"/>
      <c r="I19" s="135"/>
      <c r="J19" s="1389"/>
      <c r="K19" s="135"/>
      <c r="L19" s="957"/>
      <c r="M19" s="135"/>
      <c r="N19" s="1389"/>
    </row>
    <row r="20" spans="1:14" customHeight="1" ht="11.25" s="941" customFormat="1">
      <c r="A20" s="1325"/>
      <c r="B20" s="1384" t="s">
        <v>859</v>
      </c>
      <c r="C20" s="957">
        <v>289</v>
      </c>
      <c r="D20" s="1385">
        <v>60</v>
      </c>
      <c r="E20" s="1386" t="s">
        <v>550</v>
      </c>
      <c r="F20" s="957">
        <f>D20*C20</f>
        <v>17340</v>
      </c>
      <c r="G20" s="135"/>
      <c r="H20" s="957"/>
      <c r="I20" s="135"/>
      <c r="J20" s="1389"/>
      <c r="K20" s="135"/>
      <c r="L20" s="957"/>
      <c r="M20" s="135"/>
      <c r="N20" s="1389"/>
    </row>
    <row r="21" spans="1:14" customHeight="1" ht="13.5" s="941" customFormat="1">
      <c r="A21" s="1325">
        <v>7</v>
      </c>
      <c r="B21" s="1384" t="s">
        <v>860</v>
      </c>
      <c r="C21" s="957">
        <v>199</v>
      </c>
      <c r="D21" s="1385">
        <v>5</v>
      </c>
      <c r="E21" s="1386" t="s">
        <v>550</v>
      </c>
      <c r="F21" s="957">
        <f>D21*C21</f>
        <v>995</v>
      </c>
      <c r="G21" s="135">
        <f>H21/C21</f>
        <v>39.258793969849</v>
      </c>
      <c r="H21" s="1390">
        <v>7812.5</v>
      </c>
      <c r="I21" s="135">
        <f>J21/C21</f>
        <v>39.258793969849</v>
      </c>
      <c r="J21" s="1390">
        <v>7812.5</v>
      </c>
      <c r="K21" s="135">
        <f>L21/C21</f>
        <v>39.258793969849</v>
      </c>
      <c r="L21" s="1390">
        <v>7812.5</v>
      </c>
      <c r="M21" s="135">
        <f>N21/C21</f>
        <v>39.258793969849</v>
      </c>
      <c r="N21" s="1390">
        <v>7812.5</v>
      </c>
    </row>
    <row r="22" spans="1:14" customHeight="1" ht="12.75" s="941" customFormat="1">
      <c r="A22" s="370">
        <v>8</v>
      </c>
      <c r="B22" s="1384" t="s">
        <v>860</v>
      </c>
      <c r="C22" s="957">
        <v>229</v>
      </c>
      <c r="D22" s="1385">
        <v>5</v>
      </c>
      <c r="E22" s="1386" t="s">
        <v>550</v>
      </c>
      <c r="F22" s="957">
        <f>D22*C22</f>
        <v>1145</v>
      </c>
      <c r="G22" s="135">
        <f>H22/C22</f>
        <v>36.026200873362</v>
      </c>
      <c r="H22" s="1390">
        <v>8250</v>
      </c>
      <c r="I22" s="135">
        <f>J22/C22</f>
        <v>36.026200873362</v>
      </c>
      <c r="J22" s="1390">
        <v>8250</v>
      </c>
      <c r="K22" s="135">
        <f>L22/C22</f>
        <v>36.026200873362</v>
      </c>
      <c r="L22" s="1390">
        <v>8250</v>
      </c>
      <c r="M22" s="135">
        <f>N22/C22</f>
        <v>36.026200873362</v>
      </c>
      <c r="N22" s="1390">
        <v>8250</v>
      </c>
    </row>
    <row r="23" spans="1:14" customHeight="1" ht="11.25" s="941" customFormat="1">
      <c r="A23" s="370">
        <v>9</v>
      </c>
      <c r="B23" s="1384" t="s">
        <v>861</v>
      </c>
      <c r="C23" s="957">
        <v>169</v>
      </c>
      <c r="D23" s="1385">
        <v>10</v>
      </c>
      <c r="E23" s="1386" t="s">
        <v>43</v>
      </c>
      <c r="F23" s="957">
        <f>D23*C23</f>
        <v>1690</v>
      </c>
      <c r="G23" s="135">
        <f>H23/C23</f>
        <v>5.3254437869822</v>
      </c>
      <c r="H23" s="1390">
        <v>900</v>
      </c>
      <c r="I23" s="135">
        <f>J23/C23</f>
        <v>5.3254437869822</v>
      </c>
      <c r="J23" s="1390">
        <v>900</v>
      </c>
      <c r="K23" s="135">
        <f>L23/C23</f>
        <v>5.3254437869822</v>
      </c>
      <c r="L23" s="1390">
        <v>900</v>
      </c>
      <c r="M23" s="135">
        <f>N23/C23</f>
        <v>5.3254437869822</v>
      </c>
      <c r="N23" s="1390">
        <v>900</v>
      </c>
    </row>
    <row r="24" spans="1:14" customHeight="1" ht="11.25" s="941" customFormat="1">
      <c r="A24" s="1325"/>
      <c r="B24" s="1384" t="s">
        <v>862</v>
      </c>
      <c r="C24" s="957">
        <v>79</v>
      </c>
      <c r="D24" s="1385">
        <v>10</v>
      </c>
      <c r="E24" s="1386"/>
      <c r="F24" s="957">
        <f>D24*C24</f>
        <v>790</v>
      </c>
      <c r="G24" s="135">
        <f>H24/C24</f>
        <v>0</v>
      </c>
      <c r="H24" s="1390"/>
      <c r="I24" s="135"/>
      <c r="J24" s="1390"/>
      <c r="K24" s="135"/>
      <c r="L24" s="1390"/>
      <c r="M24" s="135"/>
      <c r="N24" s="1390"/>
    </row>
    <row r="25" spans="1:14" customHeight="1" ht="11.25" s="941" customFormat="1">
      <c r="A25" s="370">
        <v>11</v>
      </c>
      <c r="B25" s="674" t="s">
        <v>863</v>
      </c>
      <c r="C25" s="957">
        <v>1199</v>
      </c>
      <c r="D25" s="1385">
        <v>4</v>
      </c>
      <c r="E25" s="1386" t="s">
        <v>43</v>
      </c>
      <c r="F25" s="957">
        <f>D25*C25</f>
        <v>4796</v>
      </c>
      <c r="G25" s="135">
        <f>H25/C25</f>
        <v>5.8540450375313</v>
      </c>
      <c r="H25" s="1390">
        <v>7019</v>
      </c>
      <c r="I25" s="135"/>
      <c r="J25" s="957"/>
      <c r="K25" s="135">
        <f>L25/C25</f>
        <v>5.8540450375313</v>
      </c>
      <c r="L25" s="1390">
        <v>7019</v>
      </c>
      <c r="M25" s="135"/>
      <c r="N25" s="1388"/>
    </row>
    <row r="26" spans="1:14" customHeight="1" ht="22.5" s="941" customFormat="1">
      <c r="A26" s="370">
        <v>12</v>
      </c>
      <c r="B26" s="1384" t="s">
        <v>864</v>
      </c>
      <c r="C26" s="957">
        <v>59</v>
      </c>
      <c r="D26" s="1385">
        <v>10</v>
      </c>
      <c r="E26" s="1386" t="s">
        <v>865</v>
      </c>
      <c r="F26" s="957">
        <f>D26*C26</f>
        <v>590</v>
      </c>
      <c r="G26" s="135">
        <f>H26/C26</f>
        <v>10.593220338983</v>
      </c>
      <c r="H26" s="715">
        <v>625</v>
      </c>
      <c r="I26" s="135"/>
      <c r="J26" s="957"/>
      <c r="K26" s="135">
        <f>L26/C26</f>
        <v>10.593220338983</v>
      </c>
      <c r="L26" s="715">
        <v>625</v>
      </c>
      <c r="M26" s="135"/>
      <c r="N26" s="1391"/>
    </row>
    <row r="27" spans="1:14" customHeight="1" ht="11.25" s="941" customFormat="1">
      <c r="A27" s="1325">
        <v>13</v>
      </c>
      <c r="B27" s="1384" t="s">
        <v>866</v>
      </c>
      <c r="C27" s="957">
        <v>20</v>
      </c>
      <c r="D27" s="1385">
        <v>50</v>
      </c>
      <c r="E27" s="1386" t="s">
        <v>43</v>
      </c>
      <c r="F27" s="957">
        <f>D27*C27</f>
        <v>1000</v>
      </c>
      <c r="G27" s="135">
        <f>H27/C27</f>
        <v>131.25</v>
      </c>
      <c r="H27" s="715">
        <v>2625</v>
      </c>
      <c r="I27" s="135">
        <f>J27/C27</f>
        <v>131.25</v>
      </c>
      <c r="J27" s="715">
        <v>2625</v>
      </c>
      <c r="K27" s="135">
        <f>L27/C27</f>
        <v>131.25</v>
      </c>
      <c r="L27" s="715">
        <v>2625</v>
      </c>
      <c r="M27" s="135">
        <f>N27/C27</f>
        <v>131.25</v>
      </c>
      <c r="N27" s="715">
        <v>2625</v>
      </c>
    </row>
    <row r="28" spans="1:14" customHeight="1" ht="11.25" s="941" customFormat="1">
      <c r="A28" s="1325">
        <v>14</v>
      </c>
      <c r="B28" s="1384" t="s">
        <v>867</v>
      </c>
      <c r="C28" s="957">
        <v>1024.5</v>
      </c>
      <c r="D28" s="1385">
        <v>20</v>
      </c>
      <c r="E28" s="1386" t="s">
        <v>158</v>
      </c>
      <c r="F28" s="957">
        <f>D28*C28</f>
        <v>20490</v>
      </c>
      <c r="G28" s="135"/>
      <c r="H28" s="715"/>
      <c r="I28" s="135">
        <f>J28/C28</f>
        <v>10</v>
      </c>
      <c r="J28" s="715">
        <v>10245</v>
      </c>
      <c r="K28" s="135">
        <f>L28/C28</f>
        <v>10</v>
      </c>
      <c r="L28" s="715">
        <v>10245</v>
      </c>
      <c r="M28" s="135"/>
      <c r="N28" s="1392"/>
    </row>
    <row r="29" spans="1:14" customHeight="1" ht="11.25" s="941" customFormat="1">
      <c r="A29" s="370">
        <v>15</v>
      </c>
      <c r="B29" s="1384" t="s">
        <v>868</v>
      </c>
      <c r="C29" s="957">
        <v>1000</v>
      </c>
      <c r="D29" s="1385">
        <v>15</v>
      </c>
      <c r="E29" s="1386" t="s">
        <v>158</v>
      </c>
      <c r="F29" s="957">
        <f>D29*C29</f>
        <v>15000</v>
      </c>
      <c r="G29" s="135"/>
      <c r="H29" s="715"/>
      <c r="I29" s="135">
        <f>J29/C29</f>
        <v>7.5</v>
      </c>
      <c r="J29" s="715">
        <v>7500</v>
      </c>
      <c r="K29" s="135">
        <f>L29/C29</f>
        <v>7.5</v>
      </c>
      <c r="L29" s="715">
        <v>7500</v>
      </c>
      <c r="M29" s="135"/>
      <c r="N29" s="1392"/>
    </row>
    <row r="30" spans="1:14" customHeight="1" ht="11.25" s="941" customFormat="1">
      <c r="A30" s="370">
        <v>16</v>
      </c>
      <c r="B30" s="1384" t="s">
        <v>869</v>
      </c>
      <c r="C30" s="957">
        <v>8</v>
      </c>
      <c r="D30" s="1385">
        <v>50</v>
      </c>
      <c r="E30" s="1386" t="s">
        <v>43</v>
      </c>
      <c r="F30" s="957">
        <f>D30*C30</f>
        <v>400</v>
      </c>
      <c r="G30" s="135">
        <f>H30/C30</f>
        <v>50</v>
      </c>
      <c r="H30" s="715">
        <v>400</v>
      </c>
      <c r="I30" s="135"/>
      <c r="J30" s="957"/>
      <c r="K30" s="135"/>
      <c r="L30" s="757"/>
      <c r="M30" s="135"/>
      <c r="N30" s="1392"/>
    </row>
    <row r="31" spans="1:14" customHeight="1" ht="22.5" s="941" customFormat="1">
      <c r="A31" s="1325">
        <v>17</v>
      </c>
      <c r="B31" s="1384" t="s">
        <v>870</v>
      </c>
      <c r="C31" s="957">
        <v>10</v>
      </c>
      <c r="D31" s="1385">
        <v>50</v>
      </c>
      <c r="E31" s="1386" t="s">
        <v>43</v>
      </c>
      <c r="F31" s="957">
        <f>D31*C31</f>
        <v>500</v>
      </c>
      <c r="G31" s="135">
        <f>H31/C31</f>
        <v>50</v>
      </c>
      <c r="H31" s="715">
        <v>500</v>
      </c>
      <c r="I31" s="135"/>
      <c r="J31" s="957"/>
      <c r="K31" s="135"/>
      <c r="L31" s="757"/>
      <c r="M31" s="135"/>
      <c r="N31" s="1392"/>
    </row>
    <row r="32" spans="1:14" customHeight="1" ht="22.5" s="941" customFormat="1">
      <c r="A32" s="370">
        <v>18</v>
      </c>
      <c r="B32" s="674" t="s">
        <v>871</v>
      </c>
      <c r="C32" s="957">
        <v>251.56</v>
      </c>
      <c r="D32" s="1385">
        <v>12</v>
      </c>
      <c r="E32" s="1386" t="s">
        <v>43</v>
      </c>
      <c r="F32" s="957">
        <f>D32*C32</f>
        <v>3018.72</v>
      </c>
      <c r="G32" s="135"/>
      <c r="H32" s="715"/>
      <c r="I32" s="135">
        <f>J32/C32</f>
        <v>12</v>
      </c>
      <c r="J32" s="1393">
        <v>3018.72</v>
      </c>
      <c r="K32" s="135"/>
      <c r="L32" s="757"/>
      <c r="M32" s="135"/>
      <c r="N32" s="1392"/>
    </row>
    <row r="33" spans="1:14" customHeight="1" ht="11.25" s="941" customFormat="1">
      <c r="A33" s="370">
        <v>19</v>
      </c>
      <c r="B33" s="674" t="s">
        <v>872</v>
      </c>
      <c r="C33" s="957">
        <v>65</v>
      </c>
      <c r="D33" s="1385">
        <v>15</v>
      </c>
      <c r="E33" s="1386" t="s">
        <v>873</v>
      </c>
      <c r="F33" s="957">
        <f>D33*C33</f>
        <v>975</v>
      </c>
      <c r="G33" s="135">
        <f>H33/C33</f>
        <v>15</v>
      </c>
      <c r="H33" s="715">
        <v>975</v>
      </c>
      <c r="I33" s="135"/>
      <c r="J33" s="957"/>
      <c r="K33" s="135"/>
      <c r="L33" s="757"/>
      <c r="M33" s="135"/>
      <c r="N33" s="1392"/>
    </row>
    <row r="34" spans="1:14" customHeight="1" ht="22.5" s="941" customFormat="1">
      <c r="A34" s="1325">
        <v>20</v>
      </c>
      <c r="B34" s="674" t="s">
        <v>874</v>
      </c>
      <c r="C34" s="957">
        <v>8</v>
      </c>
      <c r="D34" s="1385">
        <v>300</v>
      </c>
      <c r="E34" s="1386" t="s">
        <v>43</v>
      </c>
      <c r="F34" s="957">
        <f>D34*C34</f>
        <v>2400</v>
      </c>
      <c r="G34" s="135">
        <f>H34/C34</f>
        <v>300</v>
      </c>
      <c r="H34" s="715">
        <v>2400</v>
      </c>
      <c r="I34" s="135"/>
      <c r="J34" s="957"/>
      <c r="K34" s="135"/>
      <c r="L34" s="757"/>
      <c r="M34" s="135"/>
      <c r="N34" s="1392"/>
    </row>
    <row r="35" spans="1:14" customHeight="1" ht="11.25" s="941" customFormat="1">
      <c r="A35" s="370">
        <v>21</v>
      </c>
      <c r="B35" s="1384" t="s">
        <v>867</v>
      </c>
      <c r="C35" s="957">
        <v>35</v>
      </c>
      <c r="D35" s="1385">
        <v>60</v>
      </c>
      <c r="E35" s="1386" t="s">
        <v>43</v>
      </c>
      <c r="F35" s="957">
        <f>D35*C35</f>
        <v>2100</v>
      </c>
      <c r="G35" s="135">
        <f>H35/C35</f>
        <v>30</v>
      </c>
      <c r="H35" s="715">
        <v>1050</v>
      </c>
      <c r="I35" s="135"/>
      <c r="J35" s="957"/>
      <c r="K35" s="135">
        <f>L35/C35</f>
        <v>30</v>
      </c>
      <c r="L35" s="715">
        <v>1050</v>
      </c>
      <c r="M35" s="135"/>
      <c r="N35" s="1392"/>
    </row>
    <row r="36" spans="1:14" customHeight="1" ht="11.25" s="941" customFormat="1">
      <c r="A36" s="370">
        <v>22</v>
      </c>
      <c r="B36" s="1384" t="s">
        <v>875</v>
      </c>
      <c r="C36" s="957">
        <v>65</v>
      </c>
      <c r="D36" s="1385">
        <v>30</v>
      </c>
      <c r="E36" s="1386" t="s">
        <v>43</v>
      </c>
      <c r="F36" s="957">
        <f>D36*C36</f>
        <v>1950</v>
      </c>
      <c r="G36" s="135">
        <f>H36/C36</f>
        <v>15</v>
      </c>
      <c r="H36" s="715">
        <v>975</v>
      </c>
      <c r="I36" s="135"/>
      <c r="J36" s="957"/>
      <c r="K36" s="135">
        <f>L36/C36</f>
        <v>15</v>
      </c>
      <c r="L36" s="715">
        <v>975</v>
      </c>
      <c r="M36" s="135"/>
      <c r="N36" s="1392"/>
    </row>
    <row r="37" spans="1:14" customHeight="1" ht="11.25" s="941" customFormat="1">
      <c r="A37" s="1325">
        <v>23</v>
      </c>
      <c r="B37" s="1384" t="s">
        <v>876</v>
      </c>
      <c r="C37" s="957">
        <v>65</v>
      </c>
      <c r="D37" s="1385">
        <v>30</v>
      </c>
      <c r="E37" s="1386" t="s">
        <v>43</v>
      </c>
      <c r="F37" s="957">
        <f>D37*C37</f>
        <v>1950</v>
      </c>
      <c r="G37" s="135">
        <f>H37/C37</f>
        <v>15</v>
      </c>
      <c r="H37" s="715">
        <v>975</v>
      </c>
      <c r="I37" s="135"/>
      <c r="J37" s="957"/>
      <c r="K37" s="135">
        <f>L37/C37</f>
        <v>15</v>
      </c>
      <c r="L37" s="715">
        <v>975</v>
      </c>
      <c r="M37" s="135"/>
      <c r="N37" s="1392"/>
    </row>
    <row r="38" spans="1:14" customHeight="1" ht="11.25" s="941" customFormat="1">
      <c r="A38" s="370">
        <v>24</v>
      </c>
      <c r="B38" s="1384" t="s">
        <v>877</v>
      </c>
      <c r="C38" s="957">
        <v>43.75</v>
      </c>
      <c r="D38" s="1385">
        <v>79</v>
      </c>
      <c r="E38" s="1386" t="s">
        <v>43</v>
      </c>
      <c r="F38" s="957">
        <f>D38*C38</f>
        <v>3456.25</v>
      </c>
      <c r="G38" s="135">
        <f>H38/C38</f>
        <v>20</v>
      </c>
      <c r="H38" s="715">
        <v>875</v>
      </c>
      <c r="I38" s="135">
        <f>J38/C38</f>
        <v>20</v>
      </c>
      <c r="J38" s="715">
        <v>875</v>
      </c>
      <c r="K38" s="135">
        <f>L38/C38</f>
        <v>20</v>
      </c>
      <c r="L38" s="715">
        <v>875</v>
      </c>
      <c r="M38" s="135">
        <f>N38/C38</f>
        <v>19</v>
      </c>
      <c r="N38" s="715">
        <v>831.25</v>
      </c>
    </row>
    <row r="39" spans="1:14" customHeight="1" ht="11.25" s="941" customFormat="1">
      <c r="A39" s="370">
        <v>25</v>
      </c>
      <c r="B39" s="1384" t="s">
        <v>878</v>
      </c>
      <c r="C39" s="957">
        <v>75</v>
      </c>
      <c r="D39" s="1385">
        <v>24</v>
      </c>
      <c r="E39" s="1386" t="s">
        <v>605</v>
      </c>
      <c r="F39" s="957">
        <f>D39*C39</f>
        <v>1800</v>
      </c>
      <c r="G39" s="135">
        <f>H39/C39</f>
        <v>12</v>
      </c>
      <c r="H39" s="715">
        <v>900</v>
      </c>
      <c r="I39" s="135">
        <f>J39/C39</f>
        <v>12</v>
      </c>
      <c r="J39" s="957">
        <v>900</v>
      </c>
      <c r="K39" s="135"/>
      <c r="L39" s="757"/>
      <c r="M39" s="135"/>
      <c r="N39" s="1392"/>
    </row>
    <row r="40" spans="1:14" customHeight="1" ht="11.25" s="941" customFormat="1">
      <c r="A40" s="1325">
        <v>26</v>
      </c>
      <c r="B40" s="1384" t="s">
        <v>879</v>
      </c>
      <c r="C40" s="957">
        <v>43.75</v>
      </c>
      <c r="D40" s="1385">
        <v>30</v>
      </c>
      <c r="E40" s="1386" t="s">
        <v>605</v>
      </c>
      <c r="F40" s="957">
        <f>D40*C40</f>
        <v>1312.5</v>
      </c>
      <c r="G40" s="135"/>
      <c r="H40" s="715"/>
      <c r="I40" s="135">
        <f>J40/C40</f>
        <v>15</v>
      </c>
      <c r="J40" s="957">
        <v>656.25</v>
      </c>
      <c r="K40" s="135">
        <f>L40/C40</f>
        <v>15</v>
      </c>
      <c r="L40" s="957">
        <v>656.25</v>
      </c>
      <c r="M40" s="135"/>
      <c r="N40" s="1392"/>
    </row>
    <row r="41" spans="1:14" customHeight="1" ht="11.25" s="941" customFormat="1">
      <c r="A41" s="370">
        <v>27</v>
      </c>
      <c r="B41" s="1384" t="s">
        <v>880</v>
      </c>
      <c r="C41" s="957">
        <v>562.5</v>
      </c>
      <c r="D41" s="1385">
        <v>12</v>
      </c>
      <c r="E41" s="1386" t="s">
        <v>881</v>
      </c>
      <c r="F41" s="957">
        <f>D41*C41</f>
        <v>6750</v>
      </c>
      <c r="G41" s="135">
        <f>H41/C41</f>
        <v>3</v>
      </c>
      <c r="H41" s="715">
        <v>1687.5</v>
      </c>
      <c r="I41" s="135">
        <f>J41/C41</f>
        <v>3</v>
      </c>
      <c r="J41" s="715">
        <v>1687.5</v>
      </c>
      <c r="K41" s="135">
        <f>L41/C41</f>
        <v>3</v>
      </c>
      <c r="L41" s="715">
        <v>1687.5</v>
      </c>
      <c r="M41" s="135">
        <f>N41/C41</f>
        <v>3</v>
      </c>
      <c r="N41" s="715">
        <v>1687.5</v>
      </c>
    </row>
    <row r="42" spans="1:14" customHeight="1" ht="22.5" s="941" customFormat="1">
      <c r="A42" s="370">
        <v>28</v>
      </c>
      <c r="B42" s="1384" t="s">
        <v>882</v>
      </c>
      <c r="C42" s="957">
        <v>125</v>
      </c>
      <c r="D42" s="1385">
        <v>100</v>
      </c>
      <c r="E42" s="1386" t="s">
        <v>881</v>
      </c>
      <c r="F42" s="957">
        <f>D42*C42</f>
        <v>12500</v>
      </c>
      <c r="G42" s="135">
        <f>H42/C42</f>
        <v>25</v>
      </c>
      <c r="H42" s="715">
        <v>3125</v>
      </c>
      <c r="I42" s="135">
        <f>J42/C42</f>
        <v>25</v>
      </c>
      <c r="J42" s="715">
        <v>3125</v>
      </c>
      <c r="K42" s="135">
        <f>L42/C42</f>
        <v>25</v>
      </c>
      <c r="L42" s="715">
        <v>3125</v>
      </c>
      <c r="M42" s="135">
        <f>N42/C42</f>
        <v>25</v>
      </c>
      <c r="N42" s="715">
        <v>3125</v>
      </c>
    </row>
    <row r="43" spans="1:14" customHeight="1" ht="11.25" s="941" customFormat="1">
      <c r="A43" s="1325">
        <v>29</v>
      </c>
      <c r="B43" s="1384" t="s">
        <v>883</v>
      </c>
      <c r="C43" s="957">
        <v>3750.02</v>
      </c>
      <c r="D43" s="1385">
        <v>6</v>
      </c>
      <c r="E43" s="1386" t="s">
        <v>881</v>
      </c>
      <c r="F43" s="957">
        <f>D43*C43</f>
        <v>22500.12</v>
      </c>
      <c r="G43" s="135">
        <f>H43/C43</f>
        <v>1</v>
      </c>
      <c r="H43" s="715">
        <v>3750.02</v>
      </c>
      <c r="I43" s="135">
        <f>J43/C43</f>
        <v>2</v>
      </c>
      <c r="J43" s="715">
        <v>7500.04</v>
      </c>
      <c r="K43" s="135">
        <f>L43/C43</f>
        <v>2</v>
      </c>
      <c r="L43" s="715">
        <v>7500.04</v>
      </c>
      <c r="M43" s="135">
        <f>N43/C43</f>
        <v>1</v>
      </c>
      <c r="N43" s="715">
        <v>3750.02</v>
      </c>
    </row>
    <row r="44" spans="1:14" customHeight="1" ht="11.25" s="940" customFormat="1">
      <c r="A44" s="1394" t="s">
        <v>82</v>
      </c>
      <c r="B44" s="1395"/>
      <c r="C44" s="1396">
        <f>SUM(C12:C43)</f>
        <v>10768.08</v>
      </c>
      <c r="D44" s="1397">
        <f>SUM(D12:D43)</f>
        <v>2728</v>
      </c>
      <c r="E44" s="1398"/>
      <c r="F44" s="1396">
        <f>SUM(F12:F43)</f>
        <v>204657.59</v>
      </c>
      <c r="G44" s="1399">
        <f>SUM(G12:G43)</f>
        <v>1337.5438404812</v>
      </c>
      <c r="H44" s="1400">
        <f>SUM(H13:H43)</f>
        <v>54105.02</v>
      </c>
      <c r="I44" s="1399">
        <f>SUM(I13:I43)</f>
        <v>882.76358734756</v>
      </c>
      <c r="J44" s="1400">
        <f>SUM(J12:J43)</f>
        <v>65035.01</v>
      </c>
      <c r="K44" s="1399">
        <f>SUM(K13:K43)</f>
        <v>463.13988567899</v>
      </c>
      <c r="L44" s="1400">
        <f>SUM(L13:L43)</f>
        <v>66041.29</v>
      </c>
      <c r="M44" s="1399">
        <f>SUM(M12:M43)</f>
        <v>736.21568661174</v>
      </c>
      <c r="N44" s="1400">
        <f>SUM(N13:N43)</f>
        <v>35981.27</v>
      </c>
    </row>
    <row r="45" spans="1:14">
      <c r="A45" s="182" t="s">
        <v>0</v>
      </c>
      <c r="B45" s="181"/>
      <c r="C45" s="181"/>
    </row>
    <row r="46" spans="1:14">
      <c r="A46" s="182"/>
      <c r="B46" s="181"/>
      <c r="C46" s="181"/>
    </row>
    <row r="47" spans="1:14">
      <c r="F47" s="1380" t="s">
        <v>1</v>
      </c>
      <c r="G47" s="1380"/>
      <c r="H47" s="1380"/>
      <c r="I47" s="1380"/>
    </row>
    <row r="48" spans="1:14">
      <c r="G48" s="1381" t="s">
        <v>2</v>
      </c>
      <c r="H48" s="1381"/>
    </row>
    <row r="50" spans="1:14">
      <c r="A50" s="310" t="s">
        <v>3</v>
      </c>
      <c r="B50" s="310"/>
      <c r="C50" s="310"/>
      <c r="D50" s="310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s="1401" customFormat="1">
      <c r="A51" s="41" t="s">
        <v>4</v>
      </c>
      <c r="B51" s="41"/>
      <c r="C51" s="41"/>
      <c r="D51" s="41"/>
      <c r="E51" s="41"/>
      <c r="F51" s="42" t="s">
        <v>5</v>
      </c>
      <c r="G51" s="42"/>
      <c r="H51" s="42"/>
      <c r="I51" s="42"/>
      <c r="J51" s="42"/>
      <c r="K51" s="1382" t="s">
        <v>884</v>
      </c>
      <c r="L51" s="1382"/>
      <c r="M51" s="1382"/>
      <c r="N51" s="1382"/>
    </row>
    <row r="52" spans="1:14" s="1401" customFormat="1">
      <c r="A52" s="942" t="s">
        <v>849</v>
      </c>
      <c r="B52" s="942"/>
      <c r="C52" s="942"/>
      <c r="D52" s="942"/>
      <c r="E52" s="942"/>
      <c r="F52" s="45" t="s">
        <v>8</v>
      </c>
      <c r="G52" s="42" t="s">
        <v>9</v>
      </c>
      <c r="H52" s="42"/>
      <c r="I52" s="42" t="s">
        <v>10</v>
      </c>
      <c r="J52" s="42"/>
      <c r="K52" s="46" t="s">
        <v>11</v>
      </c>
      <c r="L52" s="46"/>
      <c r="M52" s="46"/>
      <c r="N52" s="46"/>
    </row>
    <row r="53" spans="1:14" s="1401" customFormat="1">
      <c r="A53" s="47" t="s">
        <v>12</v>
      </c>
      <c r="B53" s="47" t="s">
        <v>13</v>
      </c>
      <c r="C53" s="47" t="s">
        <v>14</v>
      </c>
      <c r="D53" s="48" t="s">
        <v>15</v>
      </c>
      <c r="E53" s="49"/>
      <c r="F53" s="47" t="s">
        <v>16</v>
      </c>
      <c r="G53" s="42" t="s">
        <v>17</v>
      </c>
      <c r="H53" s="42"/>
      <c r="I53" s="42"/>
      <c r="J53" s="42"/>
      <c r="K53" s="42"/>
      <c r="L53" s="42"/>
      <c r="M53" s="42"/>
      <c r="N53" s="42"/>
    </row>
    <row r="54" spans="1:14" s="1401" customFormat="1">
      <c r="A54" s="47"/>
      <c r="B54" s="47"/>
      <c r="C54" s="47"/>
      <c r="D54" s="50"/>
      <c r="E54" s="51"/>
      <c r="F54" s="47"/>
      <c r="G54" s="943" t="s">
        <v>18</v>
      </c>
      <c r="H54" s="943"/>
      <c r="I54" s="944" t="s">
        <v>19</v>
      </c>
      <c r="J54" s="944"/>
      <c r="K54" s="945" t="s">
        <v>20</v>
      </c>
      <c r="L54" s="945"/>
      <c r="M54" s="687" t="s">
        <v>21</v>
      </c>
      <c r="N54" s="687"/>
    </row>
    <row r="55" spans="1:14" s="1401" customFormat="1">
      <c r="A55" s="47"/>
      <c r="B55" s="47"/>
      <c r="C55" s="47"/>
      <c r="D55" s="57" t="s">
        <v>22</v>
      </c>
      <c r="E55" s="57" t="s">
        <v>13</v>
      </c>
      <c r="F55" s="47"/>
      <c r="G55" s="45" t="s">
        <v>23</v>
      </c>
      <c r="H55" s="57" t="s">
        <v>24</v>
      </c>
      <c r="I55" s="57" t="s">
        <v>23</v>
      </c>
      <c r="J55" s="57" t="s">
        <v>24</v>
      </c>
      <c r="K55" s="57" t="s">
        <v>23</v>
      </c>
      <c r="L55" s="57" t="s">
        <v>24</v>
      </c>
      <c r="M55" s="57" t="s">
        <v>23</v>
      </c>
      <c r="N55" s="57" t="s">
        <v>24</v>
      </c>
    </row>
    <row r="56" spans="1:14" customHeight="1" ht="11.25" s="941" customFormat="1">
      <c r="A56" s="1325">
        <v>30</v>
      </c>
      <c r="B56" s="1389" t="s">
        <v>885</v>
      </c>
      <c r="C56" s="957">
        <v>741.5</v>
      </c>
      <c r="D56" s="1385">
        <v>35</v>
      </c>
      <c r="E56" s="1386" t="s">
        <v>158</v>
      </c>
      <c r="F56" s="957">
        <f>D56*C56</f>
        <v>25952.5</v>
      </c>
      <c r="G56" s="135">
        <f>H56/C56</f>
        <v>8</v>
      </c>
      <c r="H56" s="957">
        <v>5932</v>
      </c>
      <c r="I56" s="135">
        <f>J56/C56</f>
        <v>8</v>
      </c>
      <c r="J56" s="957">
        <v>5932</v>
      </c>
      <c r="K56" s="135">
        <f>L56/C56</f>
        <v>9.5</v>
      </c>
      <c r="L56" s="957">
        <v>7044.25</v>
      </c>
      <c r="M56" s="135">
        <f>N56/C56</f>
        <v>9.5</v>
      </c>
      <c r="N56" s="957">
        <v>7044.25</v>
      </c>
    </row>
    <row r="57" spans="1:14" customHeight="1" ht="11.25" s="941" customFormat="1">
      <c r="A57" s="370">
        <v>31</v>
      </c>
      <c r="B57" s="1389" t="s">
        <v>886</v>
      </c>
      <c r="C57" s="957">
        <v>600</v>
      </c>
      <c r="D57" s="1385">
        <v>35</v>
      </c>
      <c r="E57" s="1386" t="s">
        <v>158</v>
      </c>
      <c r="F57" s="957">
        <f>D57*C57</f>
        <v>21000</v>
      </c>
      <c r="G57" s="135">
        <f>H57/C57</f>
        <v>8.75</v>
      </c>
      <c r="H57" s="957">
        <v>5250</v>
      </c>
      <c r="I57" s="135">
        <f>J57/C57</f>
        <v>8.75</v>
      </c>
      <c r="J57" s="957">
        <v>5250</v>
      </c>
      <c r="K57" s="135">
        <f>L57/C57</f>
        <v>8.75</v>
      </c>
      <c r="L57" s="957">
        <v>5250</v>
      </c>
      <c r="M57" s="135">
        <f>N57/C57</f>
        <v>8.75</v>
      </c>
      <c r="N57" s="957">
        <v>5250</v>
      </c>
    </row>
    <row r="58" spans="1:14" customHeight="1" ht="11.25" s="941" customFormat="1">
      <c r="A58" s="370">
        <v>32</v>
      </c>
      <c r="B58" s="1389" t="s">
        <v>887</v>
      </c>
      <c r="C58" s="957">
        <v>832</v>
      </c>
      <c r="D58" s="1385">
        <v>70</v>
      </c>
      <c r="E58" s="1386" t="s">
        <v>158</v>
      </c>
      <c r="F58" s="957">
        <f>D58*C58</f>
        <v>58240</v>
      </c>
      <c r="G58" s="135">
        <f>H58/C58</f>
        <v>17.5</v>
      </c>
      <c r="H58" s="957">
        <v>14560</v>
      </c>
      <c r="I58" s="135">
        <f>J58/C58</f>
        <v>17.5</v>
      </c>
      <c r="J58" s="957">
        <v>14560</v>
      </c>
      <c r="K58" s="135">
        <f>L58/C58</f>
        <v>17.5</v>
      </c>
      <c r="L58" s="957">
        <v>14560</v>
      </c>
      <c r="M58" s="135">
        <f>N58/C58</f>
        <v>17.5</v>
      </c>
      <c r="N58" s="957">
        <v>14560</v>
      </c>
    </row>
    <row r="59" spans="1:14" customHeight="1" ht="22.5" s="941" customFormat="1">
      <c r="A59" s="1325">
        <v>33</v>
      </c>
      <c r="B59" s="674" t="s">
        <v>888</v>
      </c>
      <c r="C59" s="957">
        <v>162.5</v>
      </c>
      <c r="D59" s="1385">
        <v>30</v>
      </c>
      <c r="E59" s="1386" t="s">
        <v>43</v>
      </c>
      <c r="F59" s="957">
        <f>D59*C59</f>
        <v>4875</v>
      </c>
      <c r="G59" s="135">
        <f>H59/C59</f>
        <v>7</v>
      </c>
      <c r="H59" s="957">
        <v>1137.5</v>
      </c>
      <c r="I59" s="135">
        <f>J59/C59</f>
        <v>7</v>
      </c>
      <c r="J59" s="957">
        <v>1137.5</v>
      </c>
      <c r="K59" s="135">
        <f>L59/C59</f>
        <v>8</v>
      </c>
      <c r="L59" s="957">
        <v>1300</v>
      </c>
      <c r="M59" s="135">
        <f>N59/C59</f>
        <v>8</v>
      </c>
      <c r="N59" s="957">
        <v>1300</v>
      </c>
    </row>
    <row r="60" spans="1:14" customHeight="1" ht="11.25" s="941" customFormat="1">
      <c r="A60" s="1325">
        <v>34</v>
      </c>
      <c r="B60" s="1402" t="s">
        <v>839</v>
      </c>
      <c r="C60" s="1403">
        <v>35</v>
      </c>
      <c r="D60" s="1404">
        <v>50</v>
      </c>
      <c r="E60" s="1386" t="s">
        <v>43</v>
      </c>
      <c r="F60" s="957">
        <f>D60*C60</f>
        <v>1750</v>
      </c>
      <c r="G60" s="135">
        <f>H60/C60</f>
        <v>15</v>
      </c>
      <c r="H60" s="957">
        <v>525</v>
      </c>
      <c r="I60" s="135">
        <f>J60/C60</f>
        <v>15</v>
      </c>
      <c r="J60" s="957">
        <v>525</v>
      </c>
      <c r="K60" s="135">
        <f>L60/C60</f>
        <v>15</v>
      </c>
      <c r="L60" s="957">
        <v>525</v>
      </c>
      <c r="M60" s="135">
        <f>N60/C60</f>
        <v>5</v>
      </c>
      <c r="N60" s="1390">
        <v>175</v>
      </c>
    </row>
    <row r="61" spans="1:14" customHeight="1" ht="11.25" s="941" customFormat="1">
      <c r="A61" s="370">
        <v>35</v>
      </c>
      <c r="B61" s="1402" t="s">
        <v>889</v>
      </c>
      <c r="C61" s="1403">
        <v>42</v>
      </c>
      <c r="D61" s="1404">
        <v>24</v>
      </c>
      <c r="E61" s="1405" t="s">
        <v>890</v>
      </c>
      <c r="F61" s="957">
        <f>D61*C61</f>
        <v>1008</v>
      </c>
      <c r="G61" s="135">
        <f>H61/C61</f>
        <v>6</v>
      </c>
      <c r="H61" s="1406">
        <v>252</v>
      </c>
      <c r="I61" s="135">
        <f>J61/C61</f>
        <v>6</v>
      </c>
      <c r="J61" s="1406">
        <v>252</v>
      </c>
      <c r="K61" s="135">
        <f>L61/C61</f>
        <v>6</v>
      </c>
      <c r="L61" s="1406">
        <v>252</v>
      </c>
      <c r="M61" s="135">
        <f>N61/C61</f>
        <v>6</v>
      </c>
      <c r="N61" s="957">
        <v>252</v>
      </c>
    </row>
    <row r="62" spans="1:14" customHeight="1" ht="11.25" s="941" customFormat="1">
      <c r="A62" s="370">
        <v>36</v>
      </c>
      <c r="B62" s="1402" t="s">
        <v>891</v>
      </c>
      <c r="C62" s="1403">
        <v>36</v>
      </c>
      <c r="D62" s="1404">
        <v>50</v>
      </c>
      <c r="E62" s="1405" t="s">
        <v>43</v>
      </c>
      <c r="F62" s="957">
        <f>D62*C62</f>
        <v>1800</v>
      </c>
      <c r="G62" s="135">
        <f>H62/C62</f>
        <v>15</v>
      </c>
      <c r="H62" s="1390">
        <v>540</v>
      </c>
      <c r="I62" s="135">
        <f>J62/C62</f>
        <v>15</v>
      </c>
      <c r="J62" s="1390">
        <v>540</v>
      </c>
      <c r="K62" s="135">
        <f>L62/C62</f>
        <v>20</v>
      </c>
      <c r="L62" s="957">
        <v>720</v>
      </c>
      <c r="M62" s="135"/>
      <c r="N62" s="1407"/>
    </row>
    <row r="63" spans="1:14" customHeight="1" ht="22.5" s="941" customFormat="1">
      <c r="A63" s="1325">
        <v>37</v>
      </c>
      <c r="B63" s="1402" t="s">
        <v>892</v>
      </c>
      <c r="C63" s="1403">
        <v>500</v>
      </c>
      <c r="D63" s="1404">
        <v>1</v>
      </c>
      <c r="E63" s="1405" t="s">
        <v>192</v>
      </c>
      <c r="F63" s="957">
        <f>D63*C63</f>
        <v>500</v>
      </c>
      <c r="G63" s="135"/>
      <c r="H63" s="1390"/>
      <c r="I63" s="135">
        <f>J63/C63</f>
        <v>1</v>
      </c>
      <c r="J63" s="957">
        <v>500</v>
      </c>
      <c r="K63" s="135"/>
      <c r="L63" s="957"/>
      <c r="M63" s="135"/>
      <c r="N63" s="1407"/>
    </row>
    <row r="64" spans="1:14" customHeight="1" ht="22.5" s="941" customFormat="1">
      <c r="A64" s="1325">
        <v>38</v>
      </c>
      <c r="B64" s="1402" t="s">
        <v>893</v>
      </c>
      <c r="C64" s="1403">
        <v>400</v>
      </c>
      <c r="D64" s="1404">
        <v>1</v>
      </c>
      <c r="E64" s="1405" t="s">
        <v>192</v>
      </c>
      <c r="F64" s="957">
        <f>D64*C64</f>
        <v>400</v>
      </c>
      <c r="G64" s="135"/>
      <c r="H64" s="1390"/>
      <c r="I64" s="135">
        <f>J64/C64</f>
        <v>1</v>
      </c>
      <c r="J64" s="957">
        <v>400</v>
      </c>
      <c r="K64" s="135"/>
      <c r="L64" s="957"/>
      <c r="M64" s="135"/>
      <c r="N64" s="1407"/>
    </row>
    <row r="65" spans="1:14" customHeight="1" ht="22.5" s="941" customFormat="1">
      <c r="A65" s="370">
        <v>39</v>
      </c>
      <c r="B65" s="1402" t="s">
        <v>894</v>
      </c>
      <c r="C65" s="1403">
        <v>160</v>
      </c>
      <c r="D65" s="1404">
        <v>1</v>
      </c>
      <c r="E65" s="1405" t="s">
        <v>192</v>
      </c>
      <c r="F65" s="957">
        <f>D65*C65</f>
        <v>160</v>
      </c>
      <c r="G65" s="135"/>
      <c r="H65" s="1390">
        <v>160</v>
      </c>
      <c r="I65" s="135"/>
      <c r="J65" s="957"/>
      <c r="K65" s="135"/>
      <c r="L65" s="957"/>
      <c r="M65" s="135"/>
      <c r="N65" s="1407"/>
    </row>
    <row r="66" spans="1:14" customHeight="1" ht="22.5" s="941" customFormat="1">
      <c r="A66" s="370">
        <v>40</v>
      </c>
      <c r="B66" s="1402" t="s">
        <v>895</v>
      </c>
      <c r="C66" s="1403">
        <v>526.66</v>
      </c>
      <c r="D66" s="1404">
        <v>1</v>
      </c>
      <c r="E66" s="1405" t="s">
        <v>192</v>
      </c>
      <c r="F66" s="957">
        <f>D66*C66</f>
        <v>526.66</v>
      </c>
      <c r="G66" s="135">
        <f>H66/C66</f>
        <v>1</v>
      </c>
      <c r="H66" s="1390">
        <v>526.66</v>
      </c>
      <c r="I66" s="135"/>
      <c r="J66" s="957"/>
      <c r="K66" s="135"/>
      <c r="L66" s="957"/>
      <c r="M66" s="135"/>
      <c r="N66" s="1407"/>
    </row>
    <row r="67" spans="1:14" customHeight="1" ht="11.25" s="941" customFormat="1">
      <c r="A67" s="1325">
        <v>41</v>
      </c>
      <c r="B67" s="1402" t="s">
        <v>896</v>
      </c>
      <c r="C67" s="1403">
        <v>45</v>
      </c>
      <c r="D67" s="1404">
        <v>20</v>
      </c>
      <c r="E67" s="1405" t="s">
        <v>43</v>
      </c>
      <c r="F67" s="957">
        <f>D67*C67</f>
        <v>900</v>
      </c>
      <c r="G67" s="135">
        <f>H67/C67</f>
        <v>5</v>
      </c>
      <c r="H67" s="1390">
        <v>225</v>
      </c>
      <c r="I67" s="135">
        <f>J67/C67</f>
        <v>5</v>
      </c>
      <c r="J67" s="1390">
        <v>225</v>
      </c>
      <c r="K67" s="135">
        <f>L67/C67</f>
        <v>5</v>
      </c>
      <c r="L67" s="1390">
        <v>225</v>
      </c>
      <c r="M67" s="135">
        <f>N67/C67</f>
        <v>5</v>
      </c>
      <c r="N67" s="1390">
        <v>225</v>
      </c>
    </row>
    <row r="68" spans="1:14" customHeight="1" ht="11.25" s="941" customFormat="1">
      <c r="A68" s="1325">
        <v>42</v>
      </c>
      <c r="B68" s="1389" t="s">
        <v>897</v>
      </c>
      <c r="C68" s="957">
        <v>687.5</v>
      </c>
      <c r="D68" s="1408">
        <v>3</v>
      </c>
      <c r="E68" s="1386" t="s">
        <v>43</v>
      </c>
      <c r="F68" s="957">
        <f>D68*C68</f>
        <v>2062.5</v>
      </c>
      <c r="G68" s="135"/>
      <c r="H68" s="957"/>
      <c r="I68" s="135">
        <f>J68/C68</f>
        <v>3</v>
      </c>
      <c r="J68" s="957">
        <v>2062.5</v>
      </c>
      <c r="K68" s="135"/>
      <c r="L68" s="957"/>
      <c r="M68" s="135"/>
      <c r="N68" s="1407"/>
    </row>
    <row r="69" spans="1:14" customHeight="1" ht="22.5" s="941" customFormat="1">
      <c r="A69" s="370">
        <v>43</v>
      </c>
      <c r="B69" s="674" t="s">
        <v>898</v>
      </c>
      <c r="C69" s="957">
        <v>312</v>
      </c>
      <c r="D69" s="1408">
        <v>4</v>
      </c>
      <c r="E69" s="1386" t="s">
        <v>149</v>
      </c>
      <c r="F69" s="957">
        <f>D69*C69</f>
        <v>1248</v>
      </c>
      <c r="G69" s="135">
        <f>H69/C69</f>
        <v>1</v>
      </c>
      <c r="H69" s="1390">
        <v>312</v>
      </c>
      <c r="I69" s="135">
        <f>J69/C69</f>
        <v>1</v>
      </c>
      <c r="J69" s="957">
        <v>312</v>
      </c>
      <c r="K69" s="135">
        <f>L69/C69</f>
        <v>1</v>
      </c>
      <c r="L69" s="957">
        <v>312</v>
      </c>
      <c r="M69" s="135">
        <f>N69/C69</f>
        <v>1</v>
      </c>
      <c r="N69" s="957">
        <v>312</v>
      </c>
    </row>
    <row r="70" spans="1:14" customHeight="1" ht="11.25" s="941" customFormat="1">
      <c r="A70" s="1325">
        <v>44</v>
      </c>
      <c r="B70" s="674" t="s">
        <v>899</v>
      </c>
      <c r="C70" s="957">
        <v>6</v>
      </c>
      <c r="D70" s="1385">
        <v>100</v>
      </c>
      <c r="E70" s="1386" t="s">
        <v>43</v>
      </c>
      <c r="F70" s="957">
        <f>D70*C70</f>
        <v>600</v>
      </c>
      <c r="G70" s="135">
        <f>H70/C70</f>
        <v>50</v>
      </c>
      <c r="H70" s="957">
        <v>300</v>
      </c>
      <c r="I70" s="135">
        <f>J70/C70</f>
        <v>50</v>
      </c>
      <c r="J70" s="957">
        <v>300</v>
      </c>
      <c r="K70" s="135"/>
      <c r="L70" s="1409"/>
      <c r="M70" s="135"/>
      <c r="N70" s="1410"/>
    </row>
    <row r="71" spans="1:14" customHeight="1" ht="11.25" s="941" customFormat="1">
      <c r="A71" s="370">
        <v>45</v>
      </c>
      <c r="B71" s="674" t="s">
        <v>900</v>
      </c>
      <c r="C71" s="957">
        <v>5</v>
      </c>
      <c r="D71" s="1385">
        <v>100</v>
      </c>
      <c r="E71" s="1386" t="s">
        <v>43</v>
      </c>
      <c r="F71" s="957">
        <f>D71*C71</f>
        <v>500</v>
      </c>
      <c r="G71" s="135">
        <f>H71/C71</f>
        <v>50</v>
      </c>
      <c r="H71" s="957">
        <v>250</v>
      </c>
      <c r="I71" s="135">
        <f>J71/C71</f>
        <v>50</v>
      </c>
      <c r="J71" s="957">
        <v>250</v>
      </c>
      <c r="K71" s="135"/>
      <c r="L71" s="1409"/>
      <c r="M71" s="135"/>
      <c r="N71" s="1410"/>
    </row>
    <row r="72" spans="1:14" customHeight="1" ht="11.25" s="941" customFormat="1">
      <c r="A72" s="370">
        <v>46</v>
      </c>
      <c r="B72" s="674" t="s">
        <v>901</v>
      </c>
      <c r="C72" s="957">
        <v>95</v>
      </c>
      <c r="D72" s="1385">
        <v>5</v>
      </c>
      <c r="E72" s="1386" t="s">
        <v>43</v>
      </c>
      <c r="F72" s="957">
        <f>D72*C72</f>
        <v>475</v>
      </c>
      <c r="G72" s="135"/>
      <c r="H72" s="1411"/>
      <c r="I72" s="135">
        <f>J72/C72</f>
        <v>5</v>
      </c>
      <c r="J72" s="957">
        <v>475</v>
      </c>
      <c r="K72" s="135"/>
      <c r="L72" s="1409"/>
      <c r="M72" s="135"/>
      <c r="N72" s="1410"/>
    </row>
    <row r="73" spans="1:14" customHeight="1" ht="22.5" s="941" customFormat="1">
      <c r="A73" s="1325">
        <v>47</v>
      </c>
      <c r="B73" s="674" t="s">
        <v>902</v>
      </c>
      <c r="C73" s="957">
        <v>100</v>
      </c>
      <c r="D73" s="1385">
        <v>20</v>
      </c>
      <c r="E73" s="1386" t="s">
        <v>158</v>
      </c>
      <c r="F73" s="957">
        <f>D73*C73</f>
        <v>2000</v>
      </c>
      <c r="G73" s="135">
        <f>H73/C73</f>
        <v>5</v>
      </c>
      <c r="H73" s="957">
        <v>500</v>
      </c>
      <c r="I73" s="135">
        <f>J73/C73</f>
        <v>5</v>
      </c>
      <c r="J73" s="957">
        <v>500</v>
      </c>
      <c r="K73" s="135">
        <f>L73/C73</f>
        <v>5</v>
      </c>
      <c r="L73" s="957">
        <v>500</v>
      </c>
      <c r="M73" s="135">
        <f>N73/C73</f>
        <v>5</v>
      </c>
      <c r="N73" s="957">
        <v>500</v>
      </c>
    </row>
    <row r="74" spans="1:14" customHeight="1" ht="11.25" s="941" customFormat="1">
      <c r="A74" s="1325">
        <v>48</v>
      </c>
      <c r="B74" s="674" t="s">
        <v>903</v>
      </c>
      <c r="C74" s="957">
        <v>200</v>
      </c>
      <c r="D74" s="1385">
        <v>30</v>
      </c>
      <c r="E74" s="1386" t="s">
        <v>73</v>
      </c>
      <c r="F74" s="957">
        <f>D74*C74</f>
        <v>6000</v>
      </c>
      <c r="G74" s="135">
        <f>H74/C74</f>
        <v>7.5</v>
      </c>
      <c r="H74" s="957">
        <v>1500</v>
      </c>
      <c r="I74" s="135">
        <f>J74/C74</f>
        <v>7.5</v>
      </c>
      <c r="J74" s="957">
        <v>1500</v>
      </c>
      <c r="K74" s="135">
        <f>L74/C74</f>
        <v>7.5</v>
      </c>
      <c r="L74" s="957">
        <v>1500</v>
      </c>
      <c r="M74" s="135">
        <f>N74/C74</f>
        <v>7.5</v>
      </c>
      <c r="N74" s="957">
        <v>1500</v>
      </c>
    </row>
    <row r="75" spans="1:14" customHeight="1" ht="11.25" s="941" customFormat="1">
      <c r="A75" s="370">
        <v>49</v>
      </c>
      <c r="B75" s="1389" t="s">
        <v>904</v>
      </c>
      <c r="C75" s="957">
        <v>85</v>
      </c>
      <c r="D75" s="1385">
        <v>30</v>
      </c>
      <c r="E75" s="1386" t="s">
        <v>43</v>
      </c>
      <c r="F75" s="957">
        <f>D75*C75</f>
        <v>2550</v>
      </c>
      <c r="G75" s="135">
        <f>H75/C75</f>
        <v>15</v>
      </c>
      <c r="H75" s="957">
        <v>1275</v>
      </c>
      <c r="I75" s="135">
        <f>J75/C75</f>
        <v>15</v>
      </c>
      <c r="J75" s="957">
        <v>1275</v>
      </c>
      <c r="K75" s="135"/>
      <c r="L75" s="1409"/>
      <c r="M75" s="135"/>
      <c r="N75" s="1410"/>
    </row>
    <row r="76" spans="1:14" customHeight="1" ht="11.25" s="941" customFormat="1">
      <c r="A76" s="370">
        <v>50</v>
      </c>
      <c r="B76" s="674" t="s">
        <v>905</v>
      </c>
      <c r="C76" s="957">
        <v>1000</v>
      </c>
      <c r="D76" s="1385">
        <v>15</v>
      </c>
      <c r="E76" s="1386" t="s">
        <v>223</v>
      </c>
      <c r="F76" s="957">
        <f>D76*C76</f>
        <v>15000</v>
      </c>
      <c r="G76" s="135">
        <f>H76/C76</f>
        <v>5</v>
      </c>
      <c r="H76" s="957">
        <v>5000</v>
      </c>
      <c r="I76" s="135">
        <f>J76/C76</f>
        <v>5</v>
      </c>
      <c r="J76" s="957">
        <v>5000</v>
      </c>
      <c r="K76" s="135">
        <f>L76/C76</f>
        <v>5</v>
      </c>
      <c r="L76" s="957">
        <v>5000</v>
      </c>
      <c r="M76" s="135"/>
      <c r="N76" s="1410"/>
    </row>
    <row r="77" spans="1:14" customHeight="1" ht="11.25" s="941" customFormat="1">
      <c r="A77" s="1325">
        <v>51</v>
      </c>
      <c r="B77" s="674" t="s">
        <v>906</v>
      </c>
      <c r="C77" s="957">
        <v>1125</v>
      </c>
      <c r="D77" s="1385">
        <v>15</v>
      </c>
      <c r="E77" s="1386" t="s">
        <v>223</v>
      </c>
      <c r="F77" s="957">
        <f>D77*C77</f>
        <v>16875</v>
      </c>
      <c r="G77" s="135">
        <f>H77/C77</f>
        <v>5</v>
      </c>
      <c r="H77" s="957">
        <v>5625</v>
      </c>
      <c r="I77" s="135">
        <f>J77/C77</f>
        <v>5</v>
      </c>
      <c r="J77" s="957">
        <v>5625</v>
      </c>
      <c r="K77" s="135">
        <f>L77/C77</f>
        <v>5</v>
      </c>
      <c r="L77" s="957">
        <v>5625</v>
      </c>
      <c r="M77" s="135"/>
      <c r="N77" s="1410"/>
    </row>
    <row r="78" spans="1:14" customHeight="1" ht="11.25" s="941" customFormat="1">
      <c r="A78" s="1325">
        <v>52</v>
      </c>
      <c r="B78" s="674" t="s">
        <v>907</v>
      </c>
      <c r="C78" s="957">
        <v>310</v>
      </c>
      <c r="D78" s="1385">
        <v>60</v>
      </c>
      <c r="E78" s="1386" t="s">
        <v>43</v>
      </c>
      <c r="F78" s="957">
        <f>D78*C78</f>
        <v>18600</v>
      </c>
      <c r="G78" s="135">
        <f>H78/C78</f>
        <v>9.6774193548387</v>
      </c>
      <c r="H78" s="957">
        <v>3000</v>
      </c>
      <c r="I78" s="135">
        <f>J78/C78</f>
        <v>9.6774193548387</v>
      </c>
      <c r="J78" s="957">
        <v>3000</v>
      </c>
      <c r="K78" s="135">
        <f>L78/C78</f>
        <v>20.322580645161</v>
      </c>
      <c r="L78" s="957">
        <v>6300</v>
      </c>
      <c r="M78" s="135">
        <f>N78/C78</f>
        <v>20.322580645161</v>
      </c>
      <c r="N78" s="957">
        <v>6300</v>
      </c>
    </row>
    <row r="79" spans="1:14" customHeight="1" ht="11.25" s="941" customFormat="1">
      <c r="A79" s="370">
        <v>53</v>
      </c>
      <c r="B79" s="674" t="s">
        <v>908</v>
      </c>
      <c r="C79" s="957">
        <v>300</v>
      </c>
      <c r="D79" s="1385">
        <v>30</v>
      </c>
      <c r="E79" s="1386" t="s">
        <v>43</v>
      </c>
      <c r="F79" s="957">
        <f>D79*C79</f>
        <v>9000</v>
      </c>
      <c r="G79" s="135">
        <f>H79/C79</f>
        <v>5</v>
      </c>
      <c r="H79" s="957">
        <v>1500</v>
      </c>
      <c r="I79" s="135">
        <f>J79/C79</f>
        <v>5</v>
      </c>
      <c r="J79" s="957">
        <v>1500</v>
      </c>
      <c r="K79" s="135">
        <f>L79/C79</f>
        <v>10</v>
      </c>
      <c r="L79" s="957">
        <v>3000</v>
      </c>
      <c r="M79" s="135">
        <f>N79/C79</f>
        <v>10</v>
      </c>
      <c r="N79" s="957">
        <v>3000</v>
      </c>
    </row>
    <row r="80" spans="1:14" customHeight="1" ht="22.5" s="941" customFormat="1">
      <c r="A80" s="370">
        <v>54</v>
      </c>
      <c r="B80" s="674" t="s">
        <v>909</v>
      </c>
      <c r="C80" s="957">
        <v>380</v>
      </c>
      <c r="D80" s="1385">
        <v>6</v>
      </c>
      <c r="E80" s="1386" t="s">
        <v>158</v>
      </c>
      <c r="F80" s="957">
        <f>D80*C80</f>
        <v>2280</v>
      </c>
      <c r="G80" s="135"/>
      <c r="H80" s="957"/>
      <c r="I80" s="135">
        <f>J80/C80</f>
        <v>6</v>
      </c>
      <c r="J80" s="957">
        <v>2280</v>
      </c>
      <c r="K80" s="135"/>
      <c r="L80" s="957"/>
      <c r="M80" s="135"/>
      <c r="N80" s="957"/>
    </row>
    <row r="81" spans="1:14" customHeight="1" ht="11.25" s="941" customFormat="1">
      <c r="A81" s="1325">
        <v>55</v>
      </c>
      <c r="B81" s="674" t="s">
        <v>910</v>
      </c>
      <c r="C81" s="957">
        <v>300</v>
      </c>
      <c r="D81" s="1385">
        <v>25</v>
      </c>
      <c r="E81" s="1386" t="s">
        <v>223</v>
      </c>
      <c r="F81" s="957">
        <f>D81*C81</f>
        <v>7500</v>
      </c>
      <c r="G81" s="135">
        <f>H81/C81</f>
        <v>5</v>
      </c>
      <c r="H81" s="957">
        <v>1500</v>
      </c>
      <c r="I81" s="135">
        <f>J81/C81</f>
        <v>5</v>
      </c>
      <c r="J81" s="957">
        <v>1500</v>
      </c>
      <c r="K81" s="135">
        <f>L81/C81</f>
        <v>5</v>
      </c>
      <c r="L81" s="957">
        <v>1500</v>
      </c>
      <c r="M81" s="135">
        <f>N81/C81</f>
        <v>10</v>
      </c>
      <c r="N81" s="957">
        <v>3000</v>
      </c>
    </row>
    <row r="82" spans="1:14" customHeight="1" ht="11.25" s="941" customFormat="1">
      <c r="A82" s="1325">
        <v>56</v>
      </c>
      <c r="B82" s="674" t="s">
        <v>911</v>
      </c>
      <c r="C82" s="957">
        <v>300</v>
      </c>
      <c r="D82" s="1385">
        <v>25</v>
      </c>
      <c r="E82" s="1386" t="s">
        <v>223</v>
      </c>
      <c r="F82" s="957">
        <f>D82*C82</f>
        <v>7500</v>
      </c>
      <c r="G82" s="135">
        <f>H82/C82</f>
        <v>5</v>
      </c>
      <c r="H82" s="957">
        <v>1500</v>
      </c>
      <c r="I82" s="135">
        <f>J82/C82</f>
        <v>5</v>
      </c>
      <c r="J82" s="957">
        <v>1500</v>
      </c>
      <c r="K82" s="135">
        <f>L82/C82</f>
        <v>5</v>
      </c>
      <c r="L82" s="957">
        <v>1500</v>
      </c>
      <c r="M82" s="135">
        <f>N82/C82</f>
        <v>10</v>
      </c>
      <c r="N82" s="957">
        <v>3000</v>
      </c>
    </row>
    <row r="83" spans="1:14" customHeight="1" ht="11.25" s="941" customFormat="1">
      <c r="A83" s="370">
        <v>57</v>
      </c>
      <c r="B83" s="674" t="s">
        <v>912</v>
      </c>
      <c r="C83" s="957">
        <v>300</v>
      </c>
      <c r="D83" s="1385">
        <v>25</v>
      </c>
      <c r="E83" s="1386" t="s">
        <v>223</v>
      </c>
      <c r="F83" s="957">
        <f>D83*C83</f>
        <v>7500</v>
      </c>
      <c r="G83" s="135">
        <f>H83/C83</f>
        <v>5</v>
      </c>
      <c r="H83" s="957">
        <v>1500</v>
      </c>
      <c r="I83" s="135">
        <f>J83/C83</f>
        <v>5</v>
      </c>
      <c r="J83" s="957">
        <v>1500</v>
      </c>
      <c r="K83" s="135">
        <f>L83/C83</f>
        <v>5</v>
      </c>
      <c r="L83" s="957">
        <v>1500</v>
      </c>
      <c r="M83" s="135">
        <f>N83/C83</f>
        <v>10</v>
      </c>
      <c r="N83" s="957">
        <v>3000</v>
      </c>
    </row>
    <row r="84" spans="1:14" customHeight="1" ht="11.25" s="941" customFormat="1">
      <c r="A84" s="370">
        <v>58</v>
      </c>
      <c r="B84" s="1402" t="s">
        <v>913</v>
      </c>
      <c r="C84" s="957">
        <v>300</v>
      </c>
      <c r="D84" s="1385">
        <v>31</v>
      </c>
      <c r="E84" s="1405" t="s">
        <v>223</v>
      </c>
      <c r="F84" s="957">
        <f>D84*C84</f>
        <v>9300</v>
      </c>
      <c r="G84" s="135">
        <f>H84/C84</f>
        <v>8.5</v>
      </c>
      <c r="H84" s="957">
        <v>2550</v>
      </c>
      <c r="I84" s="135">
        <f>J84/C84</f>
        <v>7.5</v>
      </c>
      <c r="J84" s="957">
        <v>2250</v>
      </c>
      <c r="K84" s="135">
        <f>L84/C84</f>
        <v>7.5</v>
      </c>
      <c r="L84" s="957">
        <v>2250</v>
      </c>
      <c r="M84" s="135">
        <f>N84/C84</f>
        <v>7.5</v>
      </c>
      <c r="N84" s="957">
        <v>2250</v>
      </c>
    </row>
    <row r="85" spans="1:14" customHeight="1" ht="22.5" s="941" customFormat="1">
      <c r="A85" s="1325">
        <v>59</v>
      </c>
      <c r="B85" s="674" t="s">
        <v>914</v>
      </c>
      <c r="C85" s="957">
        <v>200</v>
      </c>
      <c r="D85" s="1385">
        <v>60</v>
      </c>
      <c r="E85" s="1386" t="s">
        <v>43</v>
      </c>
      <c r="F85" s="957">
        <f>D85*C85</f>
        <v>12000</v>
      </c>
      <c r="G85" s="135">
        <f>H85/C85</f>
        <v>15</v>
      </c>
      <c r="H85" s="957">
        <v>3000</v>
      </c>
      <c r="I85" s="135">
        <f>J85/C85</f>
        <v>15</v>
      </c>
      <c r="J85" s="957">
        <v>3000</v>
      </c>
      <c r="K85" s="135">
        <f>L85/C85</f>
        <v>15</v>
      </c>
      <c r="L85" s="957">
        <v>3000</v>
      </c>
      <c r="M85" s="135">
        <f>N85/C85</f>
        <v>15</v>
      </c>
      <c r="N85" s="1318">
        <v>3000</v>
      </c>
    </row>
    <row r="86" spans="1:14" customHeight="1" ht="11.25" s="940" customFormat="1">
      <c r="A86" s="1394" t="s">
        <v>82</v>
      </c>
      <c r="B86" s="1395"/>
      <c r="C86" s="1396">
        <f>SUM(C56:C85)</f>
        <v>10086.16</v>
      </c>
      <c r="D86" s="1397">
        <f>SUM(D56:D85)</f>
        <v>902</v>
      </c>
      <c r="E86" s="1398"/>
      <c r="F86" s="1396">
        <f>SUM(F56:F85)</f>
        <v>238102.66</v>
      </c>
      <c r="G86" s="1399">
        <f>SUM(G56:G85)</f>
        <v>274.92741935484</v>
      </c>
      <c r="H86" s="1400">
        <f>SUM(H56:H85)</f>
        <v>58420.16</v>
      </c>
      <c r="I86" s="1399">
        <f>SUM(I56:I85)</f>
        <v>288.92741935484</v>
      </c>
      <c r="J86" s="1400">
        <f>SUM(J56:J85)</f>
        <v>63151</v>
      </c>
      <c r="K86" s="1399">
        <f>SUM(K56:K85)</f>
        <v>181.07258064516</v>
      </c>
      <c r="L86" s="1400">
        <f>SUM(L56:L85)</f>
        <v>61863.25</v>
      </c>
      <c r="M86" s="1399">
        <f>SUM(M56:M85)</f>
        <v>156.07258064516</v>
      </c>
      <c r="N86" s="1400">
        <f>SUM(N56:N85)</f>
        <v>54668.25</v>
      </c>
    </row>
    <row r="87" spans="1:14">
      <c r="A87" s="182" t="s">
        <v>0</v>
      </c>
      <c r="B87" s="181"/>
      <c r="C87" s="181"/>
    </row>
    <row r="88" spans="1:14">
      <c r="A88" s="182"/>
      <c r="B88" s="181"/>
      <c r="C88" s="181"/>
    </row>
    <row r="89" spans="1:14">
      <c r="F89" s="1380" t="s">
        <v>1</v>
      </c>
      <c r="G89" s="1380"/>
      <c r="H89" s="1380"/>
      <c r="I89" s="1380"/>
    </row>
    <row r="90" spans="1:14">
      <c r="G90" s="1381" t="s">
        <v>2</v>
      </c>
      <c r="H90" s="1381"/>
    </row>
    <row r="92" spans="1:14">
      <c r="A92" s="310" t="s">
        <v>3</v>
      </c>
      <c r="B92" s="310"/>
      <c r="C92" s="310"/>
      <c r="D92" s="310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>
      <c r="A93" s="41" t="s">
        <v>4</v>
      </c>
      <c r="B93" s="41"/>
      <c r="C93" s="41"/>
      <c r="D93" s="41"/>
      <c r="E93" s="41"/>
      <c r="F93" s="47" t="s">
        <v>5</v>
      </c>
      <c r="G93" s="47"/>
      <c r="H93" s="47"/>
      <c r="I93" s="47"/>
      <c r="J93" s="47"/>
      <c r="K93" s="1412" t="s">
        <v>915</v>
      </c>
      <c r="L93" s="1412"/>
      <c r="M93" s="1412"/>
      <c r="N93" s="1412"/>
    </row>
    <row r="94" spans="1:14">
      <c r="A94" s="1413" t="s">
        <v>849</v>
      </c>
      <c r="B94" s="1414"/>
      <c r="C94" s="1414"/>
      <c r="D94" s="1414"/>
      <c r="E94" s="1415"/>
      <c r="F94" s="45" t="s">
        <v>8</v>
      </c>
      <c r="G94" s="380" t="s">
        <v>9</v>
      </c>
      <c r="H94" s="382"/>
      <c r="I94" s="380" t="s">
        <v>10</v>
      </c>
      <c r="J94" s="382"/>
      <c r="K94" s="389" t="s">
        <v>11</v>
      </c>
      <c r="L94" s="390"/>
      <c r="M94" s="390"/>
      <c r="N94" s="391"/>
    </row>
    <row r="95" spans="1:14">
      <c r="A95" s="187" t="s">
        <v>12</v>
      </c>
      <c r="B95" s="187" t="s">
        <v>13</v>
      </c>
      <c r="C95" s="187" t="s">
        <v>14</v>
      </c>
      <c r="D95" s="48" t="s">
        <v>15</v>
      </c>
      <c r="E95" s="49"/>
      <c r="F95" s="187" t="s">
        <v>16</v>
      </c>
      <c r="G95" s="1416" t="s">
        <v>17</v>
      </c>
      <c r="H95" s="1417"/>
      <c r="I95" s="1417"/>
      <c r="J95" s="1417"/>
      <c r="K95" s="1417"/>
      <c r="L95" s="1417"/>
      <c r="M95" s="1417"/>
      <c r="N95" s="1418"/>
    </row>
    <row r="96" spans="1:14">
      <c r="A96" s="392"/>
      <c r="B96" s="392"/>
      <c r="C96" s="392"/>
      <c r="D96" s="50"/>
      <c r="E96" s="51"/>
      <c r="F96" s="392"/>
      <c r="G96" s="943" t="s">
        <v>18</v>
      </c>
      <c r="H96" s="943"/>
      <c r="I96" s="944" t="s">
        <v>19</v>
      </c>
      <c r="J96" s="944"/>
      <c r="K96" s="945" t="s">
        <v>20</v>
      </c>
      <c r="L96" s="945"/>
      <c r="M96" s="687" t="s">
        <v>21</v>
      </c>
      <c r="N96" s="687"/>
    </row>
    <row r="97" spans="1:14">
      <c r="A97" s="401"/>
      <c r="B97" s="401"/>
      <c r="C97" s="401"/>
      <c r="D97" s="57" t="s">
        <v>22</v>
      </c>
      <c r="E97" s="57" t="s">
        <v>13</v>
      </c>
      <c r="F97" s="401"/>
      <c r="G97" s="45" t="s">
        <v>23</v>
      </c>
      <c r="H97" s="57" t="s">
        <v>24</v>
      </c>
      <c r="I97" s="57" t="s">
        <v>23</v>
      </c>
      <c r="J97" s="57" t="s">
        <v>24</v>
      </c>
      <c r="K97" s="57" t="s">
        <v>23</v>
      </c>
      <c r="L97" s="57" t="s">
        <v>24</v>
      </c>
      <c r="M97" s="57" t="s">
        <v>23</v>
      </c>
      <c r="N97" s="57" t="s">
        <v>24</v>
      </c>
    </row>
    <row r="98" spans="1:14" customHeight="1" ht="11.25" s="941" customFormat="1">
      <c r="A98" s="1325">
        <v>60</v>
      </c>
      <c r="B98" s="1389" t="s">
        <v>916</v>
      </c>
      <c r="C98" s="957">
        <v>365</v>
      </c>
      <c r="D98" s="1385">
        <v>10</v>
      </c>
      <c r="E98" s="1386" t="s">
        <v>43</v>
      </c>
      <c r="F98" s="957">
        <f>D98*C98</f>
        <v>3650</v>
      </c>
      <c r="G98" s="135"/>
      <c r="H98" s="957"/>
      <c r="I98" s="135">
        <f>J98/C98</f>
        <v>5</v>
      </c>
      <c r="J98" s="957">
        <v>1825</v>
      </c>
      <c r="K98" s="135">
        <f>L98/C98</f>
        <v>5</v>
      </c>
      <c r="L98" s="957">
        <v>1825</v>
      </c>
      <c r="M98" s="135"/>
      <c r="N98" s="653"/>
    </row>
    <row r="99" spans="1:14" customHeight="1" ht="11.25" s="941" customFormat="1">
      <c r="A99" s="370">
        <v>61</v>
      </c>
      <c r="B99" s="1389" t="s">
        <v>917</v>
      </c>
      <c r="C99" s="957">
        <v>225</v>
      </c>
      <c r="D99" s="1385">
        <v>10</v>
      </c>
      <c r="E99" s="1386" t="s">
        <v>43</v>
      </c>
      <c r="F99" s="957">
        <f>D99*C99</f>
        <v>2250</v>
      </c>
      <c r="G99" s="135"/>
      <c r="H99" s="957"/>
      <c r="I99" s="135">
        <f>J99/C99</f>
        <v>5</v>
      </c>
      <c r="J99" s="957">
        <v>1125</v>
      </c>
      <c r="K99" s="135">
        <f>L99/C99</f>
        <v>5</v>
      </c>
      <c r="L99" s="957">
        <v>1125</v>
      </c>
      <c r="M99" s="135"/>
      <c r="N99" s="653"/>
    </row>
    <row r="100" spans="1:14" customHeight="1" ht="11.25" s="941" customFormat="1">
      <c r="A100" s="370">
        <v>62</v>
      </c>
      <c r="B100" s="1419" t="s">
        <v>918</v>
      </c>
      <c r="C100" s="1403">
        <v>129</v>
      </c>
      <c r="D100" s="1404">
        <v>10</v>
      </c>
      <c r="E100" s="1405" t="s">
        <v>202</v>
      </c>
      <c r="F100" s="957">
        <f>D100*C100</f>
        <v>1290</v>
      </c>
      <c r="G100" s="135">
        <f>H100/C100</f>
        <v>5</v>
      </c>
      <c r="H100" s="957">
        <v>645</v>
      </c>
      <c r="I100" s="135"/>
      <c r="J100" s="957"/>
      <c r="K100" s="135"/>
      <c r="L100" s="957"/>
      <c r="M100" s="135">
        <f>N100/C100</f>
        <v>5</v>
      </c>
      <c r="N100" s="653">
        <v>645</v>
      </c>
    </row>
    <row r="101" spans="1:14" customHeight="1" ht="11.25" s="941" customFormat="1">
      <c r="A101" s="1325">
        <v>63</v>
      </c>
      <c r="B101" s="1419" t="s">
        <v>919</v>
      </c>
      <c r="C101" s="1403">
        <v>65</v>
      </c>
      <c r="D101" s="1404">
        <v>10</v>
      </c>
      <c r="E101" s="1405" t="s">
        <v>202</v>
      </c>
      <c r="F101" s="957">
        <f>D101*C101</f>
        <v>650</v>
      </c>
      <c r="G101" s="135">
        <f>H101/C101</f>
        <v>5</v>
      </c>
      <c r="H101" s="957">
        <v>325</v>
      </c>
      <c r="I101" s="135">
        <f>J101/C101</f>
        <v>5</v>
      </c>
      <c r="J101" s="957">
        <v>325</v>
      </c>
      <c r="K101" s="135"/>
      <c r="L101" s="1389"/>
      <c r="M101" s="135"/>
      <c r="N101" s="1318"/>
    </row>
    <row r="102" spans="1:14" customHeight="1" ht="11.25" s="941" customFormat="1">
      <c r="A102" s="1325">
        <v>64</v>
      </c>
      <c r="B102" s="1402" t="s">
        <v>920</v>
      </c>
      <c r="C102" s="1403">
        <v>50</v>
      </c>
      <c r="D102" s="1404">
        <v>24</v>
      </c>
      <c r="E102" s="1405" t="s">
        <v>43</v>
      </c>
      <c r="F102" s="957">
        <f>D102*C102</f>
        <v>1200</v>
      </c>
      <c r="G102" s="135"/>
      <c r="H102" s="1390"/>
      <c r="I102" s="135">
        <f>J102/C102</f>
        <v>12</v>
      </c>
      <c r="J102" s="957">
        <v>600</v>
      </c>
      <c r="K102" s="135"/>
      <c r="L102" s="957"/>
      <c r="M102" s="135">
        <f>N102/C102</f>
        <v>12</v>
      </c>
      <c r="N102" s="653">
        <v>600</v>
      </c>
    </row>
    <row r="103" spans="1:14" customHeight="1" ht="22.5" s="941" customFormat="1">
      <c r="A103" s="370">
        <v>65</v>
      </c>
      <c r="B103" s="674" t="s">
        <v>921</v>
      </c>
      <c r="C103" s="957">
        <v>1000</v>
      </c>
      <c r="D103" s="1385">
        <v>3</v>
      </c>
      <c r="E103" s="1386" t="s">
        <v>158</v>
      </c>
      <c r="F103" s="957">
        <f>D103*C103</f>
        <v>3000</v>
      </c>
      <c r="G103" s="135">
        <f>H103/C103</f>
        <v>1</v>
      </c>
      <c r="H103" s="1390">
        <v>1000</v>
      </c>
      <c r="I103" s="135">
        <f>J103/C103</f>
        <v>1</v>
      </c>
      <c r="J103" s="1390">
        <v>1000</v>
      </c>
      <c r="K103" s="135"/>
      <c r="L103" s="957"/>
      <c r="M103" s="135">
        <f>N103/C103</f>
        <v>1</v>
      </c>
      <c r="N103" s="1420">
        <v>1000</v>
      </c>
    </row>
    <row r="104" spans="1:14" customHeight="1" ht="11.25" s="941" customFormat="1">
      <c r="A104" s="370">
        <v>66</v>
      </c>
      <c r="B104" s="674" t="s">
        <v>922</v>
      </c>
      <c r="C104" s="957">
        <v>85</v>
      </c>
      <c r="D104" s="1385">
        <v>6</v>
      </c>
      <c r="E104" s="1386" t="s">
        <v>162</v>
      </c>
      <c r="F104" s="957">
        <f>D104*C104</f>
        <v>510</v>
      </c>
      <c r="G104" s="135"/>
      <c r="H104" s="1390"/>
      <c r="I104" s="135">
        <f>J104/C104</f>
        <v>6</v>
      </c>
      <c r="J104" s="957">
        <v>510</v>
      </c>
      <c r="K104" s="135"/>
      <c r="L104" s="957"/>
      <c r="M104" s="135"/>
      <c r="N104" s="653"/>
    </row>
    <row r="105" spans="1:14" customHeight="1" ht="11.25" s="941" customFormat="1">
      <c r="A105" s="1325">
        <v>67</v>
      </c>
      <c r="B105" s="674" t="s">
        <v>923</v>
      </c>
      <c r="C105" s="957">
        <v>150</v>
      </c>
      <c r="D105" s="1385">
        <v>10</v>
      </c>
      <c r="E105" s="1386" t="s">
        <v>924</v>
      </c>
      <c r="F105" s="957">
        <f>D105*C105</f>
        <v>1500</v>
      </c>
      <c r="G105" s="135">
        <f>H105/C105</f>
        <v>5</v>
      </c>
      <c r="H105" s="957">
        <v>750</v>
      </c>
      <c r="I105" s="135"/>
      <c r="J105" s="957"/>
      <c r="K105" s="135">
        <f>L105/C105</f>
        <v>5</v>
      </c>
      <c r="L105" s="957">
        <v>750</v>
      </c>
      <c r="M105" s="135"/>
      <c r="N105" s="653"/>
    </row>
    <row r="106" spans="1:14" customHeight="1" ht="11.25" s="941" customFormat="1">
      <c r="A106" s="1325">
        <v>68</v>
      </c>
      <c r="B106" s="674" t="s">
        <v>925</v>
      </c>
      <c r="C106" s="957">
        <v>43.75</v>
      </c>
      <c r="D106" s="1385">
        <v>24</v>
      </c>
      <c r="E106" s="1386" t="s">
        <v>202</v>
      </c>
      <c r="F106" s="957">
        <f>D106*C106</f>
        <v>1050</v>
      </c>
      <c r="G106" s="135">
        <f>H106/C106</f>
        <v>6</v>
      </c>
      <c r="H106" s="1390">
        <v>262.5</v>
      </c>
      <c r="I106" s="135">
        <f>J106/C106</f>
        <v>6</v>
      </c>
      <c r="J106" s="1390">
        <v>262.5</v>
      </c>
      <c r="K106" s="135">
        <f>L106/C106</f>
        <v>6</v>
      </c>
      <c r="L106" s="1390">
        <v>262.5</v>
      </c>
      <c r="M106" s="135">
        <f>N106/C106</f>
        <v>6</v>
      </c>
      <c r="N106" s="1420">
        <v>262.5</v>
      </c>
    </row>
    <row r="107" spans="1:14" customHeight="1" ht="33.75" s="941" customFormat="1">
      <c r="A107" s="1325">
        <v>69</v>
      </c>
      <c r="B107" s="674" t="s">
        <v>926</v>
      </c>
      <c r="C107" s="957">
        <v>153.7</v>
      </c>
      <c r="D107" s="1385">
        <v>10</v>
      </c>
      <c r="E107" s="1386" t="s">
        <v>151</v>
      </c>
      <c r="F107" s="957">
        <f>D107*C107</f>
        <v>1537</v>
      </c>
      <c r="G107" s="135">
        <f>H107/C107</f>
        <v>5</v>
      </c>
      <c r="H107" s="957">
        <v>768.5</v>
      </c>
      <c r="I107" s="135"/>
      <c r="J107" s="957"/>
      <c r="K107" s="135">
        <f>L107/C107</f>
        <v>5</v>
      </c>
      <c r="L107" s="957">
        <v>768.5</v>
      </c>
      <c r="M107" s="135"/>
      <c r="N107" s="1318"/>
    </row>
    <row r="108" spans="1:14" customHeight="1" ht="22.5" s="941" customFormat="1">
      <c r="A108" s="370">
        <v>70</v>
      </c>
      <c r="B108" s="1421" t="s">
        <v>927</v>
      </c>
      <c r="C108" s="1422">
        <v>8</v>
      </c>
      <c r="D108" s="1423">
        <v>30</v>
      </c>
      <c r="E108" s="1424" t="s">
        <v>158</v>
      </c>
      <c r="F108" s="957">
        <f>D108*C108</f>
        <v>240</v>
      </c>
      <c r="G108" s="135"/>
      <c r="H108" s="1411"/>
      <c r="I108" s="135">
        <f>J108/C108</f>
        <v>30</v>
      </c>
      <c r="J108" s="957">
        <v>240</v>
      </c>
      <c r="K108" s="135"/>
      <c r="L108" s="1409"/>
      <c r="M108" s="135"/>
      <c r="N108" s="1318"/>
    </row>
    <row r="109" spans="1:14" customHeight="1" ht="11.25" s="941" customFormat="1">
      <c r="A109" s="370">
        <v>71</v>
      </c>
      <c r="B109" s="1421" t="s">
        <v>928</v>
      </c>
      <c r="C109" s="1422">
        <v>16</v>
      </c>
      <c r="D109" s="1423">
        <v>30</v>
      </c>
      <c r="E109" s="1424" t="s">
        <v>158</v>
      </c>
      <c r="F109" s="957">
        <f>D109*C109</f>
        <v>480</v>
      </c>
      <c r="G109" s="135">
        <f>H109/C109</f>
        <v>15</v>
      </c>
      <c r="H109" s="957">
        <v>240</v>
      </c>
      <c r="I109" s="135">
        <f>J109/C109</f>
        <v>15</v>
      </c>
      <c r="J109" s="957">
        <v>240</v>
      </c>
      <c r="K109" s="135"/>
      <c r="L109" s="1409"/>
      <c r="M109" s="135"/>
      <c r="N109" s="1318"/>
    </row>
    <row r="110" spans="1:14" customHeight="1" ht="11.25" s="941" customFormat="1">
      <c r="A110" s="1325">
        <v>72</v>
      </c>
      <c r="B110" s="1421" t="s">
        <v>929</v>
      </c>
      <c r="C110" s="1422">
        <v>8</v>
      </c>
      <c r="D110" s="1423">
        <v>50</v>
      </c>
      <c r="E110" s="1424" t="s">
        <v>43</v>
      </c>
      <c r="F110" s="957">
        <f>D110*C110</f>
        <v>400</v>
      </c>
      <c r="G110" s="135"/>
      <c r="H110" s="1411"/>
      <c r="I110" s="135">
        <f>J110/C110</f>
        <v>25</v>
      </c>
      <c r="J110" s="957">
        <v>200</v>
      </c>
      <c r="K110" s="135"/>
      <c r="L110" s="1409"/>
      <c r="M110" s="135">
        <f>N110/C110</f>
        <v>25</v>
      </c>
      <c r="N110" s="1318">
        <v>200</v>
      </c>
    </row>
    <row r="111" spans="1:14" customHeight="1" ht="22.5" s="941" customFormat="1">
      <c r="A111" s="1325">
        <v>73</v>
      </c>
      <c r="B111" s="1421" t="s">
        <v>930</v>
      </c>
      <c r="C111" s="1422">
        <v>120</v>
      </c>
      <c r="D111" s="1423">
        <v>20</v>
      </c>
      <c r="E111" s="1424" t="s">
        <v>43</v>
      </c>
      <c r="F111" s="957">
        <f>D111*C111</f>
        <v>2400</v>
      </c>
      <c r="G111" s="135">
        <f>H111/C111</f>
        <v>5</v>
      </c>
      <c r="H111" s="957">
        <v>600</v>
      </c>
      <c r="I111" s="135">
        <f>J111/C111</f>
        <v>5</v>
      </c>
      <c r="J111" s="957">
        <v>600</v>
      </c>
      <c r="K111" s="135">
        <f>L111/C111</f>
        <v>5</v>
      </c>
      <c r="L111" s="957">
        <v>600</v>
      </c>
      <c r="M111" s="135">
        <f>N111/C111</f>
        <v>5</v>
      </c>
      <c r="N111" s="1318">
        <v>600</v>
      </c>
    </row>
    <row r="112" spans="1:14" customHeight="1" ht="22.5" s="941" customFormat="1">
      <c r="A112" s="370">
        <v>74</v>
      </c>
      <c r="B112" s="1421" t="s">
        <v>931</v>
      </c>
      <c r="C112" s="1422">
        <v>120</v>
      </c>
      <c r="D112" s="1423">
        <v>20</v>
      </c>
      <c r="E112" s="1424" t="s">
        <v>43</v>
      </c>
      <c r="F112" s="957">
        <f>D112*C112</f>
        <v>2400</v>
      </c>
      <c r="G112" s="135">
        <f>H112/C112</f>
        <v>5</v>
      </c>
      <c r="H112" s="957">
        <v>600</v>
      </c>
      <c r="I112" s="135">
        <f>J112/C112</f>
        <v>5</v>
      </c>
      <c r="J112" s="957">
        <v>600</v>
      </c>
      <c r="K112" s="135">
        <f>L112/C112</f>
        <v>5</v>
      </c>
      <c r="L112" s="957">
        <v>600</v>
      </c>
      <c r="M112" s="135">
        <f>N112/C112</f>
        <v>5</v>
      </c>
      <c r="N112" s="1318">
        <v>600</v>
      </c>
    </row>
    <row r="113" spans="1:14" customHeight="1" ht="11.25" s="941" customFormat="1">
      <c r="A113" s="370">
        <v>75</v>
      </c>
      <c r="B113" s="1421" t="s">
        <v>932</v>
      </c>
      <c r="C113" s="1422">
        <v>225</v>
      </c>
      <c r="D113" s="1423">
        <v>12</v>
      </c>
      <c r="E113" s="1424" t="s">
        <v>158</v>
      </c>
      <c r="F113" s="957">
        <f>D113*C113</f>
        <v>2700</v>
      </c>
      <c r="G113" s="135"/>
      <c r="H113" s="1411"/>
      <c r="I113" s="135">
        <f>J113/C113</f>
        <v>6</v>
      </c>
      <c r="J113" s="957">
        <v>1350</v>
      </c>
      <c r="K113" s="135"/>
      <c r="L113" s="1409"/>
      <c r="M113" s="135">
        <f>N113/C113</f>
        <v>6</v>
      </c>
      <c r="N113" s="1318">
        <v>1350</v>
      </c>
    </row>
    <row r="114" spans="1:14" customHeight="1" ht="11.25" s="941" customFormat="1">
      <c r="A114" s="1325">
        <v>76</v>
      </c>
      <c r="B114" s="674" t="s">
        <v>933</v>
      </c>
      <c r="C114" s="957">
        <v>40</v>
      </c>
      <c r="D114" s="1385">
        <v>60</v>
      </c>
      <c r="E114" s="1386" t="s">
        <v>158</v>
      </c>
      <c r="F114" s="957">
        <f>D114*C114</f>
        <v>2400</v>
      </c>
      <c r="G114" s="135">
        <f>H114/C114</f>
        <v>15</v>
      </c>
      <c r="H114" s="957">
        <v>600</v>
      </c>
      <c r="I114" s="135">
        <f>J114/C114</f>
        <v>15</v>
      </c>
      <c r="J114" s="957">
        <v>600</v>
      </c>
      <c r="K114" s="135">
        <f>L114/C114</f>
        <v>15</v>
      </c>
      <c r="L114" s="957">
        <v>600</v>
      </c>
      <c r="M114" s="135">
        <f>N114/C114</f>
        <v>15</v>
      </c>
      <c r="N114" s="1318">
        <v>600</v>
      </c>
    </row>
    <row r="115" spans="1:14" customHeight="1" ht="11.25" s="941" customFormat="1">
      <c r="A115" s="1325">
        <v>77</v>
      </c>
      <c r="B115" s="674" t="s">
        <v>934</v>
      </c>
      <c r="C115" s="957">
        <v>15</v>
      </c>
      <c r="D115" s="1385">
        <v>100</v>
      </c>
      <c r="E115" s="1386" t="s">
        <v>43</v>
      </c>
      <c r="F115" s="957">
        <f>D115*C115</f>
        <v>1500</v>
      </c>
      <c r="G115" s="135">
        <f>H115/C115</f>
        <v>50</v>
      </c>
      <c r="H115" s="957">
        <v>750</v>
      </c>
      <c r="I115" s="135"/>
      <c r="J115" s="957"/>
      <c r="K115" s="135"/>
      <c r="L115" s="1409"/>
      <c r="M115" s="135">
        <f>N115/C115</f>
        <v>50</v>
      </c>
      <c r="N115" s="1318">
        <v>750</v>
      </c>
    </row>
    <row r="116" spans="1:14" customHeight="1" ht="22.5" s="941" customFormat="1">
      <c r="A116" s="1325">
        <v>78</v>
      </c>
      <c r="B116" s="674" t="s">
        <v>935</v>
      </c>
      <c r="C116" s="957">
        <v>14</v>
      </c>
      <c r="D116" s="1385">
        <v>100</v>
      </c>
      <c r="E116" s="1386" t="s">
        <v>43</v>
      </c>
      <c r="F116" s="957">
        <f>D116*C116</f>
        <v>1400</v>
      </c>
      <c r="G116" s="135">
        <f>H116/C116</f>
        <v>50</v>
      </c>
      <c r="H116" s="957">
        <v>700</v>
      </c>
      <c r="I116" s="135"/>
      <c r="J116" s="957"/>
      <c r="K116" s="135"/>
      <c r="L116" s="1409"/>
      <c r="M116" s="135">
        <f>N116/C116</f>
        <v>50</v>
      </c>
      <c r="N116" s="1318">
        <v>700</v>
      </c>
    </row>
    <row r="117" spans="1:14" customHeight="1" ht="11.25" s="941" customFormat="1">
      <c r="A117" s="370">
        <v>79</v>
      </c>
      <c r="B117" s="674" t="s">
        <v>936</v>
      </c>
      <c r="C117" s="957">
        <v>359</v>
      </c>
      <c r="D117" s="1385">
        <v>6</v>
      </c>
      <c r="E117" s="1386" t="s">
        <v>43</v>
      </c>
      <c r="F117" s="957">
        <f>D117*C117</f>
        <v>2154</v>
      </c>
      <c r="G117" s="135"/>
      <c r="H117" s="1411"/>
      <c r="I117" s="135">
        <f>J117/C117</f>
        <v>3</v>
      </c>
      <c r="J117" s="957">
        <v>1077</v>
      </c>
      <c r="K117" s="135"/>
      <c r="L117" s="1409"/>
      <c r="M117" s="135">
        <f>N117/C117</f>
        <v>3</v>
      </c>
      <c r="N117" s="1318">
        <v>1077</v>
      </c>
    </row>
    <row r="118" spans="1:14" customHeight="1" ht="11.25" s="941" customFormat="1">
      <c r="A118" s="370">
        <v>80</v>
      </c>
      <c r="B118" s="674" t="s">
        <v>937</v>
      </c>
      <c r="C118" s="957">
        <v>122.5</v>
      </c>
      <c r="D118" s="1385">
        <v>60</v>
      </c>
      <c r="E118" s="1386" t="s">
        <v>938</v>
      </c>
      <c r="F118" s="957">
        <f>D118*C118</f>
        <v>7350</v>
      </c>
      <c r="G118" s="135">
        <f>H118/C118</f>
        <v>15</v>
      </c>
      <c r="H118" s="957">
        <v>1837.5</v>
      </c>
      <c r="I118" s="135">
        <f>J118/C118</f>
        <v>15</v>
      </c>
      <c r="J118" s="957">
        <v>1837.5</v>
      </c>
      <c r="K118" s="135">
        <f>L118/C118</f>
        <v>15</v>
      </c>
      <c r="L118" s="957">
        <v>1837.5</v>
      </c>
      <c r="M118" s="135">
        <f>N118/C118</f>
        <v>15</v>
      </c>
      <c r="N118" s="1318">
        <v>1837.5</v>
      </c>
    </row>
    <row r="119" spans="1:14" customHeight="1" ht="11.25" s="941" customFormat="1">
      <c r="A119" s="1325">
        <v>81</v>
      </c>
      <c r="B119" s="674" t="s">
        <v>939</v>
      </c>
      <c r="C119" s="957">
        <v>279</v>
      </c>
      <c r="D119" s="1385">
        <v>60</v>
      </c>
      <c r="E119" s="1386" t="s">
        <v>881</v>
      </c>
      <c r="F119" s="957">
        <f>D119*C119</f>
        <v>16740</v>
      </c>
      <c r="G119" s="135">
        <f>H119/C119</f>
        <v>15</v>
      </c>
      <c r="H119" s="957">
        <v>4185</v>
      </c>
      <c r="I119" s="135">
        <f>J119/C119</f>
        <v>15</v>
      </c>
      <c r="J119" s="957">
        <v>4185</v>
      </c>
      <c r="K119" s="135">
        <f>L119/C119</f>
        <v>15</v>
      </c>
      <c r="L119" s="957">
        <v>4185</v>
      </c>
      <c r="M119" s="135">
        <f>N119/C119</f>
        <v>15</v>
      </c>
      <c r="N119" s="1318">
        <v>4185</v>
      </c>
    </row>
    <row r="120" spans="1:14" customHeight="1" ht="11.25" s="941" customFormat="1">
      <c r="A120" s="1325">
        <v>82</v>
      </c>
      <c r="B120" s="674" t="s">
        <v>940</v>
      </c>
      <c r="C120" s="957">
        <v>699</v>
      </c>
      <c r="D120" s="1385">
        <v>12</v>
      </c>
      <c r="E120" s="1386" t="s">
        <v>881</v>
      </c>
      <c r="F120" s="957">
        <f>D120*C120</f>
        <v>8388</v>
      </c>
      <c r="G120" s="135">
        <f>H120/C120</f>
        <v>3</v>
      </c>
      <c r="H120" s="957">
        <v>2097</v>
      </c>
      <c r="I120" s="135">
        <f>J120/C120</f>
        <v>3</v>
      </c>
      <c r="J120" s="957">
        <v>2097</v>
      </c>
      <c r="K120" s="135">
        <f>L120/C120</f>
        <v>3</v>
      </c>
      <c r="L120" s="957">
        <v>2097</v>
      </c>
      <c r="M120" s="135">
        <f>N120/C120</f>
        <v>3</v>
      </c>
      <c r="N120" s="1318">
        <v>2097</v>
      </c>
    </row>
    <row r="121" spans="1:14" customHeight="1" ht="11.25" s="941" customFormat="1">
      <c r="A121" s="370">
        <v>83</v>
      </c>
      <c r="B121" s="674" t="s">
        <v>941</v>
      </c>
      <c r="C121" s="957">
        <v>309</v>
      </c>
      <c r="D121" s="1385">
        <v>35</v>
      </c>
      <c r="E121" s="1386" t="s">
        <v>881</v>
      </c>
      <c r="F121" s="957">
        <f>D121*C121</f>
        <v>10815</v>
      </c>
      <c r="G121" s="135">
        <f>H121/C121</f>
        <v>10</v>
      </c>
      <c r="H121" s="957">
        <v>3090</v>
      </c>
      <c r="I121" s="135">
        <f>J121/C121</f>
        <v>10</v>
      </c>
      <c r="J121" s="957">
        <v>3090</v>
      </c>
      <c r="K121" s="135">
        <f>L121/C121</f>
        <v>10</v>
      </c>
      <c r="L121" s="957">
        <v>3090</v>
      </c>
      <c r="M121" s="135">
        <f>N121/C121</f>
        <v>5</v>
      </c>
      <c r="N121" s="1318">
        <v>1545</v>
      </c>
    </row>
    <row r="122" spans="1:14" customHeight="1" ht="11.25" s="941" customFormat="1">
      <c r="A122" s="370">
        <v>84</v>
      </c>
      <c r="B122" s="674" t="s">
        <v>942</v>
      </c>
      <c r="C122" s="957">
        <v>43.75</v>
      </c>
      <c r="D122" s="1385">
        <v>50</v>
      </c>
      <c r="E122" s="1386" t="s">
        <v>158</v>
      </c>
      <c r="F122" s="957">
        <f>D122*C122</f>
        <v>2187.5</v>
      </c>
      <c r="G122" s="135">
        <f>H122/C122</f>
        <v>10</v>
      </c>
      <c r="H122" s="957">
        <v>437.5</v>
      </c>
      <c r="I122" s="135">
        <f>J122/C122</f>
        <v>10</v>
      </c>
      <c r="J122" s="957">
        <v>437.5</v>
      </c>
      <c r="K122" s="135">
        <f>L122/C122</f>
        <v>10</v>
      </c>
      <c r="L122" s="957">
        <v>437.5</v>
      </c>
      <c r="M122" s="135">
        <f>N122/C122</f>
        <v>20</v>
      </c>
      <c r="N122" s="1318">
        <v>875</v>
      </c>
    </row>
    <row r="123" spans="1:14" customHeight="1" ht="11.25" s="941" customFormat="1">
      <c r="A123" s="1325">
        <v>85</v>
      </c>
      <c r="B123" s="674" t="s">
        <v>943</v>
      </c>
      <c r="C123" s="957">
        <v>95</v>
      </c>
      <c r="D123" s="1385">
        <v>100</v>
      </c>
      <c r="E123" s="1386" t="s">
        <v>944</v>
      </c>
      <c r="F123" s="957">
        <f>D123*C123</f>
        <v>9500</v>
      </c>
      <c r="G123" s="135">
        <f>H123/C123</f>
        <v>50</v>
      </c>
      <c r="H123" s="957">
        <v>4750</v>
      </c>
      <c r="I123" s="135"/>
      <c r="J123" s="957"/>
      <c r="K123" s="135">
        <f>L123/C123</f>
        <v>50</v>
      </c>
      <c r="L123" s="957">
        <v>4750</v>
      </c>
      <c r="M123" s="135"/>
      <c r="N123" s="1318"/>
    </row>
    <row r="124" spans="1:14" customHeight="1" ht="22.5" s="941" customFormat="1">
      <c r="A124" s="370">
        <v>86</v>
      </c>
      <c r="B124" s="674" t="s">
        <v>945</v>
      </c>
      <c r="C124" s="957">
        <v>34.5</v>
      </c>
      <c r="D124" s="1385">
        <v>60</v>
      </c>
      <c r="E124" s="1386" t="s">
        <v>202</v>
      </c>
      <c r="F124" s="957">
        <f>D124*C124</f>
        <v>2070</v>
      </c>
      <c r="G124" s="135">
        <f>H124/C124</f>
        <v>30</v>
      </c>
      <c r="H124" s="957">
        <v>1035</v>
      </c>
      <c r="I124" s="135">
        <f>J124/C124</f>
        <v>30</v>
      </c>
      <c r="J124" s="957">
        <v>1035</v>
      </c>
      <c r="K124" s="135"/>
      <c r="L124" s="1411"/>
      <c r="M124" s="135"/>
      <c r="N124" s="1318"/>
    </row>
    <row r="125" spans="1:14" customHeight="1" ht="11.25" s="941" customFormat="1">
      <c r="A125" s="1325">
        <v>87</v>
      </c>
      <c r="B125" s="674" t="s">
        <v>946</v>
      </c>
      <c r="C125" s="957">
        <v>60</v>
      </c>
      <c r="D125" s="1385">
        <v>24</v>
      </c>
      <c r="E125" s="1386" t="s">
        <v>202</v>
      </c>
      <c r="F125" s="957">
        <f>D125*C125</f>
        <v>1440</v>
      </c>
      <c r="G125" s="135">
        <f>H125/C125</f>
        <v>12</v>
      </c>
      <c r="H125" s="957">
        <v>720</v>
      </c>
      <c r="I125" s="135"/>
      <c r="J125" s="957"/>
      <c r="K125" s="135">
        <f>L125/C125</f>
        <v>12</v>
      </c>
      <c r="L125" s="957">
        <v>720</v>
      </c>
      <c r="M125" s="135"/>
      <c r="N125" s="1425"/>
    </row>
    <row r="126" spans="1:14" customHeight="1" ht="22.5" s="941" customFormat="1">
      <c r="A126" s="1325">
        <v>88</v>
      </c>
      <c r="B126" s="674" t="s">
        <v>947</v>
      </c>
      <c r="C126" s="957">
        <v>177.25</v>
      </c>
      <c r="D126" s="1385">
        <v>2</v>
      </c>
      <c r="E126" s="1426" t="s">
        <v>101</v>
      </c>
      <c r="F126" s="957">
        <f>D126*C126</f>
        <v>354.5</v>
      </c>
      <c r="G126" s="135">
        <f>H126/C126</f>
        <v>2</v>
      </c>
      <c r="H126" s="957">
        <v>354.5</v>
      </c>
      <c r="I126" s="135"/>
      <c r="J126" s="957"/>
      <c r="K126" s="135"/>
      <c r="L126" s="957"/>
      <c r="M126" s="135"/>
      <c r="N126" s="957"/>
    </row>
    <row r="127" spans="1:14" customHeight="1" ht="11.25" s="941" customFormat="1">
      <c r="A127" s="370">
        <v>89</v>
      </c>
      <c r="B127" s="674" t="s">
        <v>948</v>
      </c>
      <c r="C127" s="957">
        <v>850</v>
      </c>
      <c r="D127" s="1385">
        <v>11</v>
      </c>
      <c r="E127" s="1386" t="s">
        <v>158</v>
      </c>
      <c r="F127" s="957">
        <f>D127*C127</f>
        <v>9350</v>
      </c>
      <c r="G127" s="135">
        <f>H127/C127</f>
        <v>3</v>
      </c>
      <c r="H127" s="957">
        <v>2550</v>
      </c>
      <c r="I127" s="135">
        <f>J127/C127</f>
        <v>3</v>
      </c>
      <c r="J127" s="957">
        <v>2550</v>
      </c>
      <c r="K127" s="135">
        <f>L127/C127</f>
        <v>3</v>
      </c>
      <c r="L127" s="957">
        <v>2550</v>
      </c>
      <c r="M127" s="135">
        <f>N127/C127</f>
        <v>2</v>
      </c>
      <c r="N127" s="653">
        <v>1700</v>
      </c>
    </row>
    <row r="128" spans="1:14" customHeight="1" ht="11.25" s="940" customFormat="1">
      <c r="A128" s="1394" t="s">
        <v>82</v>
      </c>
      <c r="B128" s="1395"/>
      <c r="C128" s="1396">
        <f>SUM(C98:C127)</f>
        <v>5861.45</v>
      </c>
      <c r="D128" s="1397">
        <f>SUM(D98:D127)</f>
        <v>959</v>
      </c>
      <c r="E128" s="1398"/>
      <c r="F128" s="1396">
        <f>SUM(F98:F127)</f>
        <v>100906</v>
      </c>
      <c r="G128" s="1399">
        <f>SUM(G98:G127)</f>
        <v>317</v>
      </c>
      <c r="H128" s="1400">
        <f>SUM(H99:H127)</f>
        <v>28297.5</v>
      </c>
      <c r="I128" s="1399">
        <f>SUM(I98:I127)</f>
        <v>230</v>
      </c>
      <c r="J128" s="1400">
        <f>SUM(J98:J127)</f>
        <v>25786.5</v>
      </c>
      <c r="K128" s="1399">
        <f>SUM(K98:K127)</f>
        <v>169</v>
      </c>
      <c r="L128" s="1400">
        <f>SUM(L98:L127)</f>
        <v>26198</v>
      </c>
      <c r="M128" s="1399">
        <f>SUM(M98:M127)</f>
        <v>243</v>
      </c>
      <c r="N128" s="1400">
        <f>SUM(N99:N127)</f>
        <v>20624</v>
      </c>
    </row>
    <row r="129" spans="1:14">
      <c r="A129" s="182" t="s">
        <v>0</v>
      </c>
      <c r="B129" s="181"/>
      <c r="C129" s="181"/>
    </row>
    <row r="130" spans="1:14">
      <c r="A130" s="182"/>
      <c r="B130" s="181"/>
      <c r="C130" s="181"/>
    </row>
    <row r="131" spans="1:14">
      <c r="F131" s="1380" t="s">
        <v>1</v>
      </c>
      <c r="G131" s="1380"/>
      <c r="H131" s="1380"/>
      <c r="I131" s="1380"/>
    </row>
    <row r="132" spans="1:14">
      <c r="G132" s="1381" t="s">
        <v>2</v>
      </c>
      <c r="H132" s="1381"/>
    </row>
    <row r="134" spans="1:14">
      <c r="A134" s="310" t="s">
        <v>3</v>
      </c>
      <c r="B134" s="310"/>
      <c r="C134" s="310"/>
      <c r="D134" s="310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>
      <c r="A135" s="41" t="s">
        <v>4</v>
      </c>
      <c r="B135" s="41"/>
      <c r="C135" s="41"/>
      <c r="D135" s="41"/>
      <c r="E135" s="41"/>
      <c r="F135" s="42" t="s">
        <v>5</v>
      </c>
      <c r="G135" s="42"/>
      <c r="H135" s="42"/>
      <c r="I135" s="42"/>
      <c r="J135" s="42"/>
      <c r="K135" s="1382" t="s">
        <v>949</v>
      </c>
      <c r="L135" s="1382"/>
      <c r="M135" s="1382"/>
      <c r="N135" s="1382"/>
    </row>
    <row r="136" spans="1:14">
      <c r="A136" s="942" t="s">
        <v>849</v>
      </c>
      <c r="B136" s="942"/>
      <c r="C136" s="942"/>
      <c r="D136" s="942"/>
      <c r="E136" s="942"/>
      <c r="F136" s="45" t="s">
        <v>8</v>
      </c>
      <c r="G136" s="42" t="s">
        <v>9</v>
      </c>
      <c r="H136" s="42"/>
      <c r="I136" s="42" t="s">
        <v>10</v>
      </c>
      <c r="J136" s="42"/>
      <c r="K136" s="46" t="s">
        <v>11</v>
      </c>
      <c r="L136" s="46"/>
      <c r="M136" s="46"/>
      <c r="N136" s="46"/>
    </row>
    <row r="137" spans="1:14">
      <c r="A137" s="47" t="s">
        <v>12</v>
      </c>
      <c r="B137" s="47" t="s">
        <v>13</v>
      </c>
      <c r="C137" s="47" t="s">
        <v>14</v>
      </c>
      <c r="D137" s="48" t="s">
        <v>15</v>
      </c>
      <c r="E137" s="49"/>
      <c r="F137" s="47" t="s">
        <v>16</v>
      </c>
      <c r="G137" s="42" t="s">
        <v>17</v>
      </c>
      <c r="H137" s="42"/>
      <c r="I137" s="42"/>
      <c r="J137" s="42"/>
      <c r="K137" s="42"/>
      <c r="L137" s="42"/>
      <c r="M137" s="42"/>
      <c r="N137" s="42"/>
    </row>
    <row r="138" spans="1:14">
      <c r="A138" s="47"/>
      <c r="B138" s="47"/>
      <c r="C138" s="47"/>
      <c r="D138" s="50"/>
      <c r="E138" s="51"/>
      <c r="F138" s="47"/>
      <c r="G138" s="943" t="s">
        <v>18</v>
      </c>
      <c r="H138" s="943"/>
      <c r="I138" s="944" t="s">
        <v>19</v>
      </c>
      <c r="J138" s="944"/>
      <c r="K138" s="945" t="s">
        <v>20</v>
      </c>
      <c r="L138" s="945"/>
      <c r="M138" s="687" t="s">
        <v>21</v>
      </c>
      <c r="N138" s="687"/>
    </row>
    <row r="139" spans="1:14">
      <c r="A139" s="47"/>
      <c r="B139" s="47"/>
      <c r="C139" s="47"/>
      <c r="D139" s="57" t="s">
        <v>22</v>
      </c>
      <c r="E139" s="57" t="s">
        <v>13</v>
      </c>
      <c r="F139" s="47"/>
      <c r="G139" s="45" t="s">
        <v>23</v>
      </c>
      <c r="H139" s="57" t="s">
        <v>24</v>
      </c>
      <c r="I139" s="57" t="s">
        <v>23</v>
      </c>
      <c r="J139" s="57" t="s">
        <v>24</v>
      </c>
      <c r="K139" s="57" t="s">
        <v>23</v>
      </c>
      <c r="L139" s="57" t="s">
        <v>24</v>
      </c>
      <c r="M139" s="57" t="s">
        <v>23</v>
      </c>
      <c r="N139" s="57" t="s">
        <v>24</v>
      </c>
    </row>
    <row r="140" spans="1:14" customHeight="1" ht="11.25" s="941" customFormat="1">
      <c r="A140" s="370">
        <v>90</v>
      </c>
      <c r="B140" s="674" t="s">
        <v>950</v>
      </c>
      <c r="C140" s="957">
        <v>850</v>
      </c>
      <c r="D140" s="1385">
        <v>11</v>
      </c>
      <c r="E140" s="1386" t="s">
        <v>158</v>
      </c>
      <c r="F140" s="957">
        <f>D140*C140</f>
        <v>9350</v>
      </c>
      <c r="G140" s="135">
        <f>H140/C140</f>
        <v>3</v>
      </c>
      <c r="H140" s="957">
        <v>2550</v>
      </c>
      <c r="I140" s="135">
        <f>J140/C140</f>
        <v>3</v>
      </c>
      <c r="J140" s="957">
        <v>2550</v>
      </c>
      <c r="K140" s="135">
        <f>L140/C140</f>
        <v>3</v>
      </c>
      <c r="L140" s="957">
        <v>2550</v>
      </c>
      <c r="M140" s="369">
        <f>N140/C140</f>
        <v>2</v>
      </c>
      <c r="N140" s="653">
        <v>1700</v>
      </c>
    </row>
    <row r="141" spans="1:14" customHeight="1" ht="11.25" s="941" customFormat="1">
      <c r="A141" s="1325">
        <v>91</v>
      </c>
      <c r="B141" s="1384" t="s">
        <v>951</v>
      </c>
      <c r="C141" s="957">
        <v>35</v>
      </c>
      <c r="D141" s="1385">
        <v>11</v>
      </c>
      <c r="E141" s="1386" t="s">
        <v>43</v>
      </c>
      <c r="F141" s="957">
        <f>D141*C141</f>
        <v>385</v>
      </c>
      <c r="G141" s="135">
        <f>H141/C141</f>
        <v>6</v>
      </c>
      <c r="H141" s="957">
        <v>210</v>
      </c>
      <c r="I141" s="135"/>
      <c r="J141" s="957"/>
      <c r="K141" s="135">
        <f>L141/C141</f>
        <v>5</v>
      </c>
      <c r="L141" s="957">
        <v>175</v>
      </c>
      <c r="M141" s="369"/>
      <c r="N141" s="653"/>
    </row>
    <row r="142" spans="1:14" customHeight="1" ht="22.5" s="941" customFormat="1">
      <c r="A142" s="370">
        <v>92</v>
      </c>
      <c r="B142" s="1384" t="s">
        <v>952</v>
      </c>
      <c r="C142" s="957">
        <v>75</v>
      </c>
      <c r="D142" s="1385">
        <v>47</v>
      </c>
      <c r="E142" s="1386" t="s">
        <v>158</v>
      </c>
      <c r="F142" s="957">
        <f>D142*C142</f>
        <v>3525</v>
      </c>
      <c r="G142" s="135">
        <f>H142/C142</f>
        <v>15</v>
      </c>
      <c r="H142" s="957">
        <v>1125</v>
      </c>
      <c r="I142" s="135"/>
      <c r="J142" s="957"/>
      <c r="K142" s="135">
        <f>L142/C142</f>
        <v>15</v>
      </c>
      <c r="L142" s="957">
        <v>1125</v>
      </c>
      <c r="M142" s="369">
        <f>N142/C142</f>
        <v>17</v>
      </c>
      <c r="N142" s="653">
        <v>1275</v>
      </c>
    </row>
    <row r="143" spans="1:14" customHeight="1" ht="11.25" s="941" customFormat="1">
      <c r="A143" s="1325">
        <v>93</v>
      </c>
      <c r="B143" s="674" t="s">
        <v>953</v>
      </c>
      <c r="C143" s="957">
        <v>218.75</v>
      </c>
      <c r="D143" s="1385">
        <v>20</v>
      </c>
      <c r="E143" s="1386" t="s">
        <v>101</v>
      </c>
      <c r="F143" s="957">
        <f>D143*C143</f>
        <v>4375</v>
      </c>
      <c r="G143" s="135">
        <f>H143/C143</f>
        <v>10</v>
      </c>
      <c r="H143" s="957">
        <v>2187.5</v>
      </c>
      <c r="I143" s="135"/>
      <c r="J143" s="1389"/>
      <c r="K143" s="135">
        <f>L143/C143</f>
        <v>10</v>
      </c>
      <c r="L143" s="957">
        <v>2187.5</v>
      </c>
      <c r="M143" s="369"/>
      <c r="N143" s="1318"/>
    </row>
    <row r="144" spans="1:14" customHeight="1" ht="22.5" s="941" customFormat="1">
      <c r="A144" s="1325">
        <v>94</v>
      </c>
      <c r="B144" s="674" t="s">
        <v>954</v>
      </c>
      <c r="C144" s="957">
        <v>400</v>
      </c>
      <c r="D144" s="1385">
        <v>20</v>
      </c>
      <c r="E144" s="1386" t="s">
        <v>158</v>
      </c>
      <c r="F144" s="957">
        <f>D144*C144</f>
        <v>8000</v>
      </c>
      <c r="G144" s="135">
        <f>H144/C144</f>
        <v>5</v>
      </c>
      <c r="H144" s="1390">
        <v>2000</v>
      </c>
      <c r="I144" s="135">
        <f>J144/C144</f>
        <v>5</v>
      </c>
      <c r="J144" s="1390">
        <v>2000</v>
      </c>
      <c r="K144" s="135">
        <f>L144/C144</f>
        <v>5</v>
      </c>
      <c r="L144" s="1390">
        <v>2000</v>
      </c>
      <c r="M144" s="369">
        <f>N144/C144</f>
        <v>5</v>
      </c>
      <c r="N144" s="1420">
        <v>2000</v>
      </c>
    </row>
    <row r="145" spans="1:14" customHeight="1" ht="11.25" s="941" customFormat="1">
      <c r="A145" s="370">
        <v>95</v>
      </c>
      <c r="B145" s="1384" t="s">
        <v>955</v>
      </c>
      <c r="C145" s="957">
        <v>175</v>
      </c>
      <c r="D145" s="1385">
        <v>24</v>
      </c>
      <c r="E145" s="1386" t="s">
        <v>43</v>
      </c>
      <c r="F145" s="957">
        <f>D145*C145</f>
        <v>4200</v>
      </c>
      <c r="G145" s="135">
        <f>H145/C145</f>
        <v>6</v>
      </c>
      <c r="H145" s="1390">
        <v>1050</v>
      </c>
      <c r="I145" s="135">
        <f>J145/C145</f>
        <v>6</v>
      </c>
      <c r="J145" s="1390">
        <v>1050</v>
      </c>
      <c r="K145" s="135">
        <f>L145/C145</f>
        <v>6</v>
      </c>
      <c r="L145" s="1390">
        <v>1050</v>
      </c>
      <c r="M145" s="369">
        <f>N145/C145</f>
        <v>6</v>
      </c>
      <c r="N145" s="1420">
        <v>1050</v>
      </c>
    </row>
    <row r="146" spans="1:14" customHeight="1" ht="22.5" s="941" customFormat="1">
      <c r="A146" s="370">
        <v>96</v>
      </c>
      <c r="B146" s="1402" t="s">
        <v>956</v>
      </c>
      <c r="C146" s="1403">
        <v>136.25</v>
      </c>
      <c r="D146" s="1404">
        <v>15</v>
      </c>
      <c r="E146" s="1405" t="s">
        <v>202</v>
      </c>
      <c r="F146" s="957">
        <f>D146*C146</f>
        <v>2043.75</v>
      </c>
      <c r="G146" s="135">
        <f>H146/C146</f>
        <v>5</v>
      </c>
      <c r="H146" s="1390">
        <v>681.25</v>
      </c>
      <c r="I146" s="135">
        <f>J146/C146</f>
        <v>5</v>
      </c>
      <c r="J146" s="957">
        <v>681.25</v>
      </c>
      <c r="K146" s="135"/>
      <c r="L146" s="957"/>
      <c r="M146" s="369">
        <f>N146/C146</f>
        <v>5</v>
      </c>
      <c r="N146" s="1420">
        <v>681.25</v>
      </c>
    </row>
    <row r="147" spans="1:14" customHeight="1" ht="11.25" s="941" customFormat="1">
      <c r="A147" s="199">
        <v>97</v>
      </c>
      <c r="B147" s="674" t="s">
        <v>957</v>
      </c>
      <c r="C147" s="957">
        <v>23.75</v>
      </c>
      <c r="D147" s="1388">
        <v>12</v>
      </c>
      <c r="E147" s="1387" t="s">
        <v>31</v>
      </c>
      <c r="F147" s="1427">
        <f>D147*C147</f>
        <v>285</v>
      </c>
      <c r="G147" s="135">
        <f>H147/C147</f>
        <v>12</v>
      </c>
      <c r="H147" s="957">
        <v>285</v>
      </c>
      <c r="I147" s="135"/>
      <c r="J147" s="957"/>
      <c r="K147" s="135"/>
      <c r="L147" s="957"/>
      <c r="M147" s="369"/>
      <c r="N147" s="957"/>
    </row>
    <row r="148" spans="1:14" customHeight="1" ht="22.5" s="941" customFormat="1">
      <c r="A148" s="1428">
        <v>98</v>
      </c>
      <c r="B148" s="674" t="s">
        <v>958</v>
      </c>
      <c r="C148" s="957">
        <v>10</v>
      </c>
      <c r="D148" s="1388">
        <v>49</v>
      </c>
      <c r="E148" s="1387" t="s">
        <v>158</v>
      </c>
      <c r="F148" s="1427">
        <f>D148*C148</f>
        <v>490</v>
      </c>
      <c r="G148" s="135">
        <f>H148/C148</f>
        <v>49</v>
      </c>
      <c r="H148" s="957">
        <v>490</v>
      </c>
      <c r="I148" s="135"/>
      <c r="J148" s="957"/>
      <c r="K148" s="135"/>
      <c r="L148" s="957"/>
      <c r="M148" s="369"/>
      <c r="N148" s="957"/>
    </row>
    <row r="149" spans="1:14" customHeight="1" ht="22.5" s="941" customFormat="1">
      <c r="A149" s="1428">
        <v>99</v>
      </c>
      <c r="B149" s="674" t="s">
        <v>959</v>
      </c>
      <c r="C149" s="957">
        <v>17</v>
      </c>
      <c r="D149" s="1388">
        <v>150</v>
      </c>
      <c r="E149" s="1387" t="s">
        <v>158</v>
      </c>
      <c r="F149" s="1427">
        <f>D149*C149</f>
        <v>2550</v>
      </c>
      <c r="G149" s="135">
        <f>H149/C149</f>
        <v>75</v>
      </c>
      <c r="H149" s="957">
        <v>1275</v>
      </c>
      <c r="I149" s="135"/>
      <c r="J149" s="957"/>
      <c r="K149" s="135">
        <f>L149/C149</f>
        <v>75</v>
      </c>
      <c r="L149" s="957">
        <v>1275</v>
      </c>
      <c r="M149" s="369"/>
      <c r="N149" s="957"/>
    </row>
    <row r="150" spans="1:14" customHeight="1" ht="22.5" s="941" customFormat="1">
      <c r="A150" s="370">
        <v>100</v>
      </c>
      <c r="B150" s="1421" t="s">
        <v>960</v>
      </c>
      <c r="C150" s="1429">
        <v>23</v>
      </c>
      <c r="D150" s="1430">
        <v>50</v>
      </c>
      <c r="E150" s="1424" t="s">
        <v>158</v>
      </c>
      <c r="F150" s="957">
        <f>D150*C150</f>
        <v>1150</v>
      </c>
      <c r="G150" s="135">
        <f>H150/C150</f>
        <v>50</v>
      </c>
      <c r="H150" s="957">
        <v>1150</v>
      </c>
      <c r="I150" s="135"/>
      <c r="J150" s="957"/>
      <c r="K150" s="135"/>
      <c r="L150" s="957"/>
      <c r="M150" s="369"/>
      <c r="N150" s="957"/>
    </row>
    <row r="151" spans="1:14" customHeight="1" ht="22.5" s="941" customFormat="1">
      <c r="A151" s="370">
        <v>101</v>
      </c>
      <c r="B151" s="674" t="s">
        <v>961</v>
      </c>
      <c r="C151" s="1427">
        <v>25</v>
      </c>
      <c r="D151" s="1385">
        <v>34</v>
      </c>
      <c r="E151" s="1386" t="s">
        <v>158</v>
      </c>
      <c r="F151" s="957">
        <f>D151*C151</f>
        <v>850</v>
      </c>
      <c r="G151" s="135">
        <f>H151/C151</f>
        <v>34</v>
      </c>
      <c r="H151" s="957">
        <v>850</v>
      </c>
      <c r="I151" s="135"/>
      <c r="J151" s="957"/>
      <c r="K151" s="135"/>
      <c r="L151" s="957"/>
      <c r="M151" s="369"/>
      <c r="N151" s="957"/>
    </row>
    <row r="152" spans="1:14" customHeight="1" ht="11.25" s="941" customFormat="1">
      <c r="A152" s="1325"/>
      <c r="B152" s="1431" t="s">
        <v>962</v>
      </c>
      <c r="C152" s="1432"/>
      <c r="D152" s="1433"/>
      <c r="E152" s="1434"/>
      <c r="F152" s="957"/>
      <c r="G152" s="135"/>
      <c r="H152" s="957"/>
      <c r="I152" s="135"/>
      <c r="J152" s="957"/>
      <c r="K152" s="135"/>
      <c r="L152" s="957"/>
      <c r="M152" s="369"/>
      <c r="N152" s="957"/>
    </row>
    <row r="153" spans="1:14" customHeight="1" ht="22.5" s="941" customFormat="1">
      <c r="A153" s="1325">
        <v>102</v>
      </c>
      <c r="B153" s="674" t="s">
        <v>963</v>
      </c>
      <c r="C153" s="957">
        <v>140</v>
      </c>
      <c r="D153" s="1435">
        <v>15752</v>
      </c>
      <c r="E153" s="1386" t="s">
        <v>964</v>
      </c>
      <c r="F153" s="957">
        <f>D153*C153</f>
        <v>2205280</v>
      </c>
      <c r="G153" s="135">
        <f>H153/C153</f>
        <v>3000</v>
      </c>
      <c r="H153" s="957">
        <v>420000</v>
      </c>
      <c r="I153" s="135">
        <f>J153/C153</f>
        <v>4285.7142857143</v>
      </c>
      <c r="J153" s="957">
        <v>600000</v>
      </c>
      <c r="K153" s="135">
        <f>L153/C153</f>
        <v>4285.7142857143</v>
      </c>
      <c r="L153" s="957">
        <v>600000</v>
      </c>
      <c r="M153" s="369">
        <f>N153/C153</f>
        <v>4180.5714285714</v>
      </c>
      <c r="N153" s="653">
        <v>585280</v>
      </c>
    </row>
    <row r="154" spans="1:14" customHeight="1" ht="22.5" s="941" customFormat="1">
      <c r="A154" s="370">
        <v>103</v>
      </c>
      <c r="B154" s="674" t="s">
        <v>965</v>
      </c>
      <c r="C154" s="957">
        <v>2900</v>
      </c>
      <c r="D154" s="1385">
        <v>100</v>
      </c>
      <c r="E154" s="1386" t="s">
        <v>964</v>
      </c>
      <c r="F154" s="957">
        <f>D154*C154</f>
        <v>290000</v>
      </c>
      <c r="G154" s="135">
        <f>H154/C154</f>
        <v>25</v>
      </c>
      <c r="H154" s="957">
        <v>72500</v>
      </c>
      <c r="I154" s="135">
        <f>J154/C154</f>
        <v>25</v>
      </c>
      <c r="J154" s="957">
        <v>72500</v>
      </c>
      <c r="K154" s="135">
        <f>L154/C154</f>
        <v>25</v>
      </c>
      <c r="L154" s="957">
        <v>72500</v>
      </c>
      <c r="M154" s="369">
        <f>N154/C154</f>
        <v>25</v>
      </c>
      <c r="N154" s="1436">
        <v>72500</v>
      </c>
    </row>
    <row r="155" spans="1:14" customHeight="1" ht="12" s="941" customFormat="1">
      <c r="A155" s="1325">
        <v>104</v>
      </c>
      <c r="B155" s="674" t="s">
        <v>966</v>
      </c>
      <c r="C155" s="957">
        <v>260</v>
      </c>
      <c r="D155" s="1385">
        <v>100</v>
      </c>
      <c r="E155" s="1386" t="s">
        <v>964</v>
      </c>
      <c r="F155" s="957">
        <f>D155*C155</f>
        <v>26000</v>
      </c>
      <c r="G155" s="135">
        <f>H155/C155</f>
        <v>20</v>
      </c>
      <c r="H155" s="957">
        <v>5200</v>
      </c>
      <c r="I155" s="135">
        <f>J155/C155</f>
        <v>30</v>
      </c>
      <c r="J155" s="957">
        <v>7800</v>
      </c>
      <c r="K155" s="135">
        <f>L155/C155</f>
        <v>20</v>
      </c>
      <c r="L155" s="957">
        <v>5200</v>
      </c>
      <c r="M155" s="369">
        <f>N155/C155</f>
        <v>30</v>
      </c>
      <c r="N155" s="1436">
        <v>7800</v>
      </c>
    </row>
    <row r="156" spans="1:14" customHeight="1" ht="12" s="941" customFormat="1">
      <c r="A156" s="1325">
        <v>105</v>
      </c>
      <c r="B156" s="674" t="s">
        <v>967</v>
      </c>
      <c r="C156" s="957">
        <v>171.2</v>
      </c>
      <c r="D156" s="1385">
        <v>100</v>
      </c>
      <c r="E156" s="1386" t="s">
        <v>964</v>
      </c>
      <c r="F156" s="957">
        <f>D156*C156</f>
        <v>17120</v>
      </c>
      <c r="G156" s="135">
        <f>H156/C156</f>
        <v>25</v>
      </c>
      <c r="H156" s="957">
        <v>4280</v>
      </c>
      <c r="I156" s="135">
        <f>J156/C156</f>
        <v>25</v>
      </c>
      <c r="J156" s="957">
        <v>4280</v>
      </c>
      <c r="K156" s="135">
        <f>L156/C156</f>
        <v>25</v>
      </c>
      <c r="L156" s="957">
        <v>4280</v>
      </c>
      <c r="M156" s="369">
        <f>N156/C156</f>
        <v>25</v>
      </c>
      <c r="N156" s="1436">
        <v>4280</v>
      </c>
    </row>
    <row r="157" spans="1:14" customHeight="1" ht="22.5" s="941" customFormat="1">
      <c r="A157" s="370">
        <v>106</v>
      </c>
      <c r="B157" s="674" t="s">
        <v>968</v>
      </c>
      <c r="C157" s="957">
        <v>157</v>
      </c>
      <c r="D157" s="1385">
        <v>19</v>
      </c>
      <c r="E157" s="1386" t="s">
        <v>31</v>
      </c>
      <c r="F157" s="957">
        <f>D157*C157</f>
        <v>2983</v>
      </c>
      <c r="G157" s="135">
        <f>H157/C157</f>
        <v>10</v>
      </c>
      <c r="H157" s="957">
        <v>1570</v>
      </c>
      <c r="I157" s="135"/>
      <c r="J157" s="957"/>
      <c r="K157" s="135">
        <f>L157/C157</f>
        <v>9</v>
      </c>
      <c r="L157" s="957">
        <v>1413</v>
      </c>
      <c r="M157" s="369"/>
      <c r="N157" s="1436"/>
    </row>
    <row r="158" spans="1:14" customHeight="1" ht="22.5" s="941" customFormat="1">
      <c r="A158" s="370">
        <v>107</v>
      </c>
      <c r="B158" s="674" t="s">
        <v>969</v>
      </c>
      <c r="C158" s="957">
        <v>115</v>
      </c>
      <c r="D158" s="1385">
        <v>1000</v>
      </c>
      <c r="E158" s="1386" t="s">
        <v>31</v>
      </c>
      <c r="F158" s="957">
        <f>D158*C158</f>
        <v>115000</v>
      </c>
      <c r="G158" s="135">
        <f>H158/C158</f>
        <v>250</v>
      </c>
      <c r="H158" s="1390">
        <v>28750</v>
      </c>
      <c r="I158" s="135">
        <f>J158/C158</f>
        <v>250</v>
      </c>
      <c r="J158" s="1390">
        <v>28750</v>
      </c>
      <c r="K158" s="135">
        <f>L158/C158</f>
        <v>250</v>
      </c>
      <c r="L158" s="1390">
        <v>28750</v>
      </c>
      <c r="M158" s="369">
        <f>N158/C158</f>
        <v>250</v>
      </c>
      <c r="N158" s="1437">
        <v>28750</v>
      </c>
    </row>
    <row r="159" spans="1:14" customHeight="1" ht="22.5" s="941" customFormat="1">
      <c r="A159" s="1325">
        <v>108</v>
      </c>
      <c r="B159" s="674" t="s">
        <v>970</v>
      </c>
      <c r="C159" s="957">
        <v>115</v>
      </c>
      <c r="D159" s="1385">
        <v>200</v>
      </c>
      <c r="E159" s="1386" t="s">
        <v>31</v>
      </c>
      <c r="F159" s="957">
        <f>D159*C159</f>
        <v>23000</v>
      </c>
      <c r="G159" s="135">
        <f>H159/C159</f>
        <v>50</v>
      </c>
      <c r="H159" s="1390">
        <v>5750</v>
      </c>
      <c r="I159" s="135">
        <f>J159/C159</f>
        <v>50</v>
      </c>
      <c r="J159" s="1390">
        <v>5750</v>
      </c>
      <c r="K159" s="135">
        <f>L159/C159</f>
        <v>50</v>
      </c>
      <c r="L159" s="1390">
        <v>5750</v>
      </c>
      <c r="M159" s="369">
        <f>N159/C159</f>
        <v>50</v>
      </c>
      <c r="N159" s="1437">
        <v>5750</v>
      </c>
    </row>
    <row r="160" spans="1:14" customHeight="1" ht="22.5" s="941" customFormat="1">
      <c r="A160" s="1325">
        <v>109</v>
      </c>
      <c r="B160" s="674" t="s">
        <v>971</v>
      </c>
      <c r="C160" s="957">
        <v>115</v>
      </c>
      <c r="D160" s="1385">
        <v>100</v>
      </c>
      <c r="E160" s="1386" t="s">
        <v>31</v>
      </c>
      <c r="F160" s="957">
        <f>D160*C160</f>
        <v>11500</v>
      </c>
      <c r="G160" s="135">
        <f>H160/C160</f>
        <v>25</v>
      </c>
      <c r="H160" s="1390">
        <v>2875</v>
      </c>
      <c r="I160" s="135">
        <f>J160/C160</f>
        <v>25</v>
      </c>
      <c r="J160" s="1390">
        <v>2875</v>
      </c>
      <c r="K160" s="135">
        <f>L160/C160</f>
        <v>25</v>
      </c>
      <c r="L160" s="1390">
        <v>2875</v>
      </c>
      <c r="M160" s="369">
        <f>N160/C160</f>
        <v>25</v>
      </c>
      <c r="N160" s="1437">
        <v>2875</v>
      </c>
    </row>
    <row r="161" spans="1:14" customHeight="1" ht="22.5" s="941" customFormat="1">
      <c r="A161" s="370">
        <v>110</v>
      </c>
      <c r="B161" s="674" t="s">
        <v>972</v>
      </c>
      <c r="C161" s="957">
        <v>115</v>
      </c>
      <c r="D161" s="1385">
        <v>50</v>
      </c>
      <c r="E161" s="1386" t="s">
        <v>31</v>
      </c>
      <c r="F161" s="957">
        <f>D161*C161</f>
        <v>5750</v>
      </c>
      <c r="G161" s="135">
        <f>H161/C161</f>
        <v>25</v>
      </c>
      <c r="H161" s="957">
        <v>2875</v>
      </c>
      <c r="I161" s="135"/>
      <c r="J161" s="957"/>
      <c r="K161" s="135">
        <f>L161/C161</f>
        <v>25</v>
      </c>
      <c r="L161" s="957">
        <v>2875</v>
      </c>
      <c r="M161" s="369"/>
      <c r="N161" s="1438"/>
    </row>
    <row r="162" spans="1:14" customHeight="1" ht="12" s="941" customFormat="1">
      <c r="A162" s="370">
        <v>111</v>
      </c>
      <c r="B162" s="674" t="s">
        <v>973</v>
      </c>
      <c r="C162" s="957"/>
      <c r="D162" s="1385"/>
      <c r="E162" s="1386"/>
      <c r="F162" s="957"/>
      <c r="G162" s="135"/>
      <c r="H162" s="1390"/>
      <c r="I162" s="135"/>
      <c r="J162" s="957"/>
      <c r="K162" s="135"/>
      <c r="L162" s="957"/>
      <c r="M162" s="369"/>
      <c r="N162" s="1438"/>
    </row>
    <row r="163" spans="1:14" customHeight="1" ht="22.5" s="941" customFormat="1">
      <c r="A163" s="1325">
        <v>112</v>
      </c>
      <c r="B163" s="674" t="s">
        <v>974</v>
      </c>
      <c r="C163" s="957">
        <v>2900</v>
      </c>
      <c r="D163" s="1385">
        <v>50</v>
      </c>
      <c r="E163" s="1386" t="s">
        <v>158</v>
      </c>
      <c r="F163" s="957">
        <f>D163*C163</f>
        <v>145000</v>
      </c>
      <c r="G163" s="135">
        <f>H163/C163</f>
        <v>10</v>
      </c>
      <c r="H163" s="957">
        <v>29000</v>
      </c>
      <c r="I163" s="135">
        <f>J163/C163</f>
        <v>15</v>
      </c>
      <c r="J163" s="957">
        <v>43500</v>
      </c>
      <c r="K163" s="135">
        <f>L163/C163</f>
        <v>15</v>
      </c>
      <c r="L163" s="957">
        <v>43500</v>
      </c>
      <c r="M163" s="369">
        <f>N163/C163</f>
        <v>10</v>
      </c>
      <c r="N163" s="1436">
        <v>29000</v>
      </c>
    </row>
    <row r="164" spans="1:14" customHeight="1" ht="11.25" s="940" customFormat="1">
      <c r="A164" s="1394" t="s">
        <v>82</v>
      </c>
      <c r="B164" s="1395"/>
      <c r="C164" s="1396">
        <f>SUM(C140:C163)</f>
        <v>8976.95</v>
      </c>
      <c r="D164" s="1397">
        <f>SUM(D140:D163)</f>
        <v>17914</v>
      </c>
      <c r="E164" s="1398"/>
      <c r="F164" s="1396">
        <f>SUM(F140:F163)</f>
        <v>2878836.75</v>
      </c>
      <c r="G164" s="1399">
        <f>SUM(G141:G163,G140)</f>
        <v>3710</v>
      </c>
      <c r="H164" s="1400">
        <f>SUM(H140:H163)</f>
        <v>586653.75</v>
      </c>
      <c r="I164" s="1399">
        <f>SUM(I140:I163)</f>
        <v>4724.7142857143</v>
      </c>
      <c r="J164" s="1400">
        <f>SUM(J140:J163)</f>
        <v>771736.25</v>
      </c>
      <c r="K164" s="1399">
        <f>SUM(K140:K163)</f>
        <v>4848.7142857143</v>
      </c>
      <c r="L164" s="1400">
        <f>SUM(L140:L163)</f>
        <v>777505.5</v>
      </c>
      <c r="M164" s="1400">
        <f>SUM(M140:M163)</f>
        <v>4630.5714285714</v>
      </c>
      <c r="N164" s="1400">
        <f>SUM(N140:N163)</f>
        <v>742941.25</v>
      </c>
    </row>
    <row r="165" spans="1:14">
      <c r="A165" s="182" t="s">
        <v>0</v>
      </c>
      <c r="B165" s="181"/>
      <c r="C165" s="181"/>
    </row>
    <row r="166" spans="1:14">
      <c r="A166" s="182"/>
      <c r="B166" s="181"/>
      <c r="C166" s="181"/>
    </row>
    <row r="167" spans="1:14">
      <c r="F167" s="1380" t="s">
        <v>1</v>
      </c>
      <c r="G167" s="1380"/>
      <c r="H167" s="1380"/>
      <c r="I167" s="1380"/>
    </row>
    <row r="168" spans="1:14">
      <c r="G168" s="1381" t="s">
        <v>2</v>
      </c>
      <c r="H168" s="1381"/>
    </row>
    <row r="170" spans="1:14">
      <c r="A170" s="310" t="s">
        <v>3</v>
      </c>
      <c r="B170" s="310"/>
      <c r="C170" s="310"/>
      <c r="D170" s="310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>
      <c r="A171" s="41" t="s">
        <v>4</v>
      </c>
      <c r="B171" s="41"/>
      <c r="C171" s="41"/>
      <c r="D171" s="41"/>
      <c r="E171" s="41"/>
      <c r="F171" s="42" t="s">
        <v>5</v>
      </c>
      <c r="G171" s="42"/>
      <c r="H171" s="42"/>
      <c r="I171" s="42"/>
      <c r="J171" s="42"/>
      <c r="K171" s="1382" t="s">
        <v>975</v>
      </c>
      <c r="L171" s="1382"/>
      <c r="M171" s="1382"/>
      <c r="N171" s="1382"/>
    </row>
    <row r="172" spans="1:14">
      <c r="A172" s="942" t="s">
        <v>849</v>
      </c>
      <c r="B172" s="942"/>
      <c r="C172" s="942"/>
      <c r="D172" s="942"/>
      <c r="E172" s="942"/>
      <c r="F172" s="45" t="s">
        <v>8</v>
      </c>
      <c r="G172" s="42" t="s">
        <v>9</v>
      </c>
      <c r="H172" s="42"/>
      <c r="I172" s="42" t="s">
        <v>10</v>
      </c>
      <c r="J172" s="42"/>
      <c r="K172" s="46" t="s">
        <v>11</v>
      </c>
      <c r="L172" s="46"/>
      <c r="M172" s="46"/>
      <c r="N172" s="46"/>
    </row>
    <row r="173" spans="1:14">
      <c r="A173" s="47" t="s">
        <v>12</v>
      </c>
      <c r="B173" s="47" t="s">
        <v>13</v>
      </c>
      <c r="C173" s="47" t="s">
        <v>14</v>
      </c>
      <c r="D173" s="48" t="s">
        <v>15</v>
      </c>
      <c r="E173" s="49"/>
      <c r="F173" s="47" t="s">
        <v>16</v>
      </c>
      <c r="G173" s="42" t="s">
        <v>17</v>
      </c>
      <c r="H173" s="42"/>
      <c r="I173" s="42"/>
      <c r="J173" s="42"/>
      <c r="K173" s="42"/>
      <c r="L173" s="42"/>
      <c r="M173" s="42"/>
      <c r="N173" s="42"/>
    </row>
    <row r="174" spans="1:14">
      <c r="A174" s="47"/>
      <c r="B174" s="47"/>
      <c r="C174" s="47"/>
      <c r="D174" s="50"/>
      <c r="E174" s="51"/>
      <c r="F174" s="47"/>
      <c r="G174" s="943" t="s">
        <v>18</v>
      </c>
      <c r="H174" s="943"/>
      <c r="I174" s="944" t="s">
        <v>19</v>
      </c>
      <c r="J174" s="944"/>
      <c r="K174" s="1439" t="s">
        <v>20</v>
      </c>
      <c r="L174" s="1439"/>
      <c r="M174" s="690" t="s">
        <v>21</v>
      </c>
      <c r="N174" s="690"/>
    </row>
    <row r="175" spans="1:14">
      <c r="A175" s="47"/>
      <c r="B175" s="47"/>
      <c r="C175" s="47"/>
      <c r="D175" s="57" t="s">
        <v>22</v>
      </c>
      <c r="E175" s="57" t="s">
        <v>13</v>
      </c>
      <c r="F175" s="47"/>
      <c r="G175" s="45" t="s">
        <v>23</v>
      </c>
      <c r="H175" s="57" t="s">
        <v>24</v>
      </c>
      <c r="I175" s="57" t="s">
        <v>23</v>
      </c>
      <c r="J175" s="57" t="s">
        <v>24</v>
      </c>
      <c r="K175" s="57" t="s">
        <v>23</v>
      </c>
      <c r="L175" s="57" t="s">
        <v>24</v>
      </c>
      <c r="M175" s="57" t="s">
        <v>23</v>
      </c>
      <c r="N175" s="57" t="s">
        <v>24</v>
      </c>
    </row>
    <row r="176" spans="1:14" customHeight="1" ht="22.5" s="941" customFormat="1">
      <c r="A176" s="370">
        <v>113</v>
      </c>
      <c r="B176" s="674" t="s">
        <v>976</v>
      </c>
      <c r="C176" s="957">
        <v>130</v>
      </c>
      <c r="D176" s="1385">
        <v>100</v>
      </c>
      <c r="E176" s="1386" t="s">
        <v>31</v>
      </c>
      <c r="F176" s="957">
        <f>D176*C176</f>
        <v>13000</v>
      </c>
      <c r="G176" s="135">
        <f>H176/C176</f>
        <v>25</v>
      </c>
      <c r="H176" s="957">
        <v>3250</v>
      </c>
      <c r="I176" s="135">
        <f>J176/C176</f>
        <v>25</v>
      </c>
      <c r="J176" s="957">
        <v>3250</v>
      </c>
      <c r="K176" s="135">
        <f>L176/C176</f>
        <v>25</v>
      </c>
      <c r="L176" s="957">
        <v>3250</v>
      </c>
      <c r="M176" s="135">
        <f>N176/C176</f>
        <v>25</v>
      </c>
      <c r="N176" s="1436">
        <v>3250</v>
      </c>
    </row>
    <row r="177" spans="1:14" customHeight="1" ht="22.5" s="941" customFormat="1">
      <c r="A177" s="1325">
        <v>114</v>
      </c>
      <c r="B177" s="674" t="s">
        <v>977</v>
      </c>
      <c r="C177" s="957">
        <v>115</v>
      </c>
      <c r="D177" s="1385">
        <v>100</v>
      </c>
      <c r="E177" s="1386" t="s">
        <v>31</v>
      </c>
      <c r="F177" s="957">
        <f>D177*C177</f>
        <v>11500</v>
      </c>
      <c r="G177" s="135">
        <f>H177/C177</f>
        <v>25</v>
      </c>
      <c r="H177" s="1390">
        <v>2875</v>
      </c>
      <c r="I177" s="135">
        <f>J177/C177</f>
        <v>25</v>
      </c>
      <c r="J177" s="1390">
        <v>2875</v>
      </c>
      <c r="K177" s="135">
        <f>L177/C177</f>
        <v>25</v>
      </c>
      <c r="L177" s="1390">
        <v>2875</v>
      </c>
      <c r="M177" s="135">
        <f>N177/C177</f>
        <v>25</v>
      </c>
      <c r="N177" s="1437">
        <v>2875</v>
      </c>
    </row>
    <row r="178" spans="1:14" customHeight="1" ht="12" s="941" customFormat="1">
      <c r="A178" s="1325">
        <v>115</v>
      </c>
      <c r="B178" s="674" t="s">
        <v>978</v>
      </c>
      <c r="C178" s="957">
        <v>120</v>
      </c>
      <c r="D178" s="1385">
        <v>1200</v>
      </c>
      <c r="E178" s="1386" t="s">
        <v>31</v>
      </c>
      <c r="F178" s="957">
        <f>D178*C178</f>
        <v>144000</v>
      </c>
      <c r="G178" s="135">
        <f>H178/C178</f>
        <v>300</v>
      </c>
      <c r="H178" s="957">
        <v>36000</v>
      </c>
      <c r="I178" s="135">
        <f>J178/C178</f>
        <v>300</v>
      </c>
      <c r="J178" s="957">
        <v>36000</v>
      </c>
      <c r="K178" s="135">
        <f>L178/C178</f>
        <v>300</v>
      </c>
      <c r="L178" s="957">
        <v>36000</v>
      </c>
      <c r="M178" s="135">
        <f>N178/C178</f>
        <v>300</v>
      </c>
      <c r="N178" s="1436">
        <v>36000</v>
      </c>
    </row>
    <row r="179" spans="1:14" customHeight="1" ht="12" s="941" customFormat="1">
      <c r="A179" s="370">
        <v>116</v>
      </c>
      <c r="B179" s="674" t="s">
        <v>979</v>
      </c>
      <c r="C179" s="957">
        <v>100</v>
      </c>
      <c r="D179" s="1385">
        <v>11</v>
      </c>
      <c r="E179" s="1386" t="s">
        <v>31</v>
      </c>
      <c r="F179" s="957">
        <f>D179*C179</f>
        <v>1100</v>
      </c>
      <c r="G179" s="135"/>
      <c r="H179" s="957"/>
      <c r="I179" s="135">
        <f>J179/C179</f>
        <v>5.5</v>
      </c>
      <c r="J179" s="957">
        <v>550</v>
      </c>
      <c r="K179" s="135">
        <f>L179/C179</f>
        <v>5.5</v>
      </c>
      <c r="L179" s="957">
        <v>550</v>
      </c>
      <c r="M179" s="135"/>
      <c r="N179" s="1436"/>
    </row>
    <row r="180" spans="1:14" customHeight="1" ht="12" s="941" customFormat="1">
      <c r="A180" s="370">
        <v>117</v>
      </c>
      <c r="B180" s="674" t="s">
        <v>980</v>
      </c>
      <c r="C180" s="957"/>
      <c r="D180" s="1385"/>
      <c r="E180" s="1386"/>
      <c r="F180" s="957">
        <f>D180*C180</f>
        <v>0</v>
      </c>
      <c r="G180" s="135"/>
      <c r="H180" s="957"/>
      <c r="I180" s="135"/>
      <c r="J180" s="957"/>
      <c r="K180" s="135"/>
      <c r="L180" s="957"/>
      <c r="M180" s="135"/>
      <c r="N180" s="1436"/>
    </row>
    <row r="181" spans="1:14" customHeight="1" ht="12" s="941" customFormat="1">
      <c r="A181" s="1325">
        <v>118</v>
      </c>
      <c r="B181" s="674" t="s">
        <v>981</v>
      </c>
      <c r="C181" s="957">
        <v>150</v>
      </c>
      <c r="D181" s="1385">
        <v>300</v>
      </c>
      <c r="E181" s="1386" t="s">
        <v>964</v>
      </c>
      <c r="F181" s="957">
        <f>D181*C181</f>
        <v>45000</v>
      </c>
      <c r="G181" s="135">
        <f>H181/C181</f>
        <v>100</v>
      </c>
      <c r="H181" s="957">
        <v>15000</v>
      </c>
      <c r="I181" s="135">
        <f>J181/C181</f>
        <v>100</v>
      </c>
      <c r="J181" s="957">
        <v>15000</v>
      </c>
      <c r="K181" s="135">
        <f>L181/C181</f>
        <v>100</v>
      </c>
      <c r="L181" s="957">
        <v>15000</v>
      </c>
      <c r="M181" s="135"/>
      <c r="N181" s="1436"/>
    </row>
    <row r="182" spans="1:14" customHeight="1" ht="12" s="941" customFormat="1">
      <c r="A182" s="370">
        <v>119</v>
      </c>
      <c r="B182" s="674" t="s">
        <v>982</v>
      </c>
      <c r="C182" s="957">
        <v>575</v>
      </c>
      <c r="D182" s="1385">
        <v>200</v>
      </c>
      <c r="E182" s="1386" t="s">
        <v>983</v>
      </c>
      <c r="F182" s="957">
        <f>D182*C182</f>
        <v>115000</v>
      </c>
      <c r="G182" s="135">
        <f>H182/C182</f>
        <v>50</v>
      </c>
      <c r="H182" s="957">
        <v>28750</v>
      </c>
      <c r="I182" s="135">
        <f>J182/C182</f>
        <v>50</v>
      </c>
      <c r="J182" s="957">
        <v>28750</v>
      </c>
      <c r="K182" s="135">
        <f>L182/C182</f>
        <v>50</v>
      </c>
      <c r="L182" s="957">
        <v>28750</v>
      </c>
      <c r="M182" s="135">
        <f>N182/C182</f>
        <v>50</v>
      </c>
      <c r="N182" s="1436">
        <v>28750</v>
      </c>
    </row>
    <row r="183" spans="1:14" customHeight="1" ht="11.25" s="941" customFormat="1">
      <c r="A183" s="1325">
        <v>120</v>
      </c>
      <c r="B183" s="674" t="s">
        <v>984</v>
      </c>
      <c r="C183" s="957">
        <v>575.34</v>
      </c>
      <c r="D183" s="1385">
        <v>50</v>
      </c>
      <c r="E183" s="1386" t="s">
        <v>983</v>
      </c>
      <c r="F183" s="957">
        <f>D183*C183</f>
        <v>28767</v>
      </c>
      <c r="G183" s="135">
        <f>H183/C183</f>
        <v>10</v>
      </c>
      <c r="H183" s="957">
        <v>5753.4</v>
      </c>
      <c r="I183" s="135">
        <f>J183/C183</f>
        <v>15</v>
      </c>
      <c r="J183" s="957">
        <v>8630.1</v>
      </c>
      <c r="K183" s="135">
        <f>L183/C183</f>
        <v>15</v>
      </c>
      <c r="L183" s="957">
        <v>8630.1</v>
      </c>
      <c r="M183" s="135">
        <f>N183/C183</f>
        <v>10</v>
      </c>
      <c r="N183" s="957">
        <v>5753.4</v>
      </c>
    </row>
    <row r="184" spans="1:14" customHeight="1" ht="22.5" s="941" customFormat="1">
      <c r="A184" s="1325"/>
      <c r="B184" s="1440" t="s">
        <v>985</v>
      </c>
      <c r="C184" s="957"/>
      <c r="D184" s="1385"/>
      <c r="E184" s="1386"/>
      <c r="F184" s="957"/>
      <c r="G184" s="135"/>
      <c r="H184" s="957"/>
      <c r="I184" s="135"/>
      <c r="J184" s="957"/>
      <c r="K184" s="135"/>
      <c r="L184" s="957"/>
      <c r="M184" s="135"/>
      <c r="N184" s="957"/>
    </row>
    <row r="185" spans="1:14" customHeight="1" ht="11.25" s="941" customFormat="1">
      <c r="A185" s="1325">
        <v>121</v>
      </c>
      <c r="B185" s="674" t="s">
        <v>742</v>
      </c>
      <c r="C185" s="957">
        <v>60</v>
      </c>
      <c r="D185" s="1441">
        <v>2000</v>
      </c>
      <c r="E185" s="1442" t="s">
        <v>744</v>
      </c>
      <c r="F185" s="957">
        <f>D185*C185</f>
        <v>120000</v>
      </c>
      <c r="G185" s="135">
        <f>H185/C185</f>
        <v>500</v>
      </c>
      <c r="H185" s="957">
        <v>30000</v>
      </c>
      <c r="I185" s="135">
        <f>J185/C185</f>
        <v>500</v>
      </c>
      <c r="J185" s="957">
        <v>30000</v>
      </c>
      <c r="K185" s="135">
        <f>L185/C185</f>
        <v>500</v>
      </c>
      <c r="L185" s="957">
        <v>30000</v>
      </c>
      <c r="M185" s="135">
        <f>N185/C185</f>
        <v>500</v>
      </c>
      <c r="N185" s="957">
        <v>30000</v>
      </c>
    </row>
    <row r="186" spans="1:14" customHeight="1" ht="11.25" s="941" customFormat="1">
      <c r="A186" s="370">
        <v>122</v>
      </c>
      <c r="B186" s="674" t="s">
        <v>986</v>
      </c>
      <c r="C186" s="957">
        <v>53</v>
      </c>
      <c r="D186" s="1443">
        <v>6000</v>
      </c>
      <c r="E186" s="1442" t="s">
        <v>744</v>
      </c>
      <c r="F186" s="957">
        <f>D186*C186</f>
        <v>318000</v>
      </c>
      <c r="G186" s="135">
        <f>H186/C186</f>
        <v>1500</v>
      </c>
      <c r="H186" s="957">
        <v>79500</v>
      </c>
      <c r="I186" s="135">
        <f>J186/C186</f>
        <v>1500</v>
      </c>
      <c r="J186" s="957">
        <v>79500</v>
      </c>
      <c r="K186" s="135">
        <f>L186/C186</f>
        <v>1500</v>
      </c>
      <c r="L186" s="957">
        <v>79500</v>
      </c>
      <c r="M186" s="135">
        <f>N186/C186</f>
        <v>1500</v>
      </c>
      <c r="N186" s="957">
        <v>79500</v>
      </c>
    </row>
    <row r="187" spans="1:14" customHeight="1" ht="11.25" s="941" customFormat="1">
      <c r="A187" s="370">
        <v>123</v>
      </c>
      <c r="B187" s="674" t="s">
        <v>134</v>
      </c>
      <c r="C187" s="957">
        <v>300</v>
      </c>
      <c r="D187" s="1444">
        <v>48</v>
      </c>
      <c r="E187" s="1442" t="s">
        <v>744</v>
      </c>
      <c r="F187" s="957">
        <f>D187*C187</f>
        <v>14400</v>
      </c>
      <c r="G187" s="135">
        <f>H187/C187</f>
        <v>12</v>
      </c>
      <c r="H187" s="957">
        <v>3600</v>
      </c>
      <c r="I187" s="135">
        <f>J187/C187</f>
        <v>12</v>
      </c>
      <c r="J187" s="957">
        <v>3600</v>
      </c>
      <c r="K187" s="135">
        <f>L187/C187</f>
        <v>12</v>
      </c>
      <c r="L187" s="957">
        <v>3600</v>
      </c>
      <c r="M187" s="135">
        <f>N187/C187</f>
        <v>12</v>
      </c>
      <c r="N187" s="957">
        <v>3600</v>
      </c>
    </row>
    <row r="188" spans="1:14" customHeight="1" ht="11.25" s="941" customFormat="1">
      <c r="A188" s="370">
        <v>124</v>
      </c>
      <c r="B188" s="1402" t="s">
        <v>987</v>
      </c>
      <c r="C188" s="1403">
        <v>250</v>
      </c>
      <c r="D188" s="1445">
        <v>80</v>
      </c>
      <c r="E188" s="1446" t="s">
        <v>744</v>
      </c>
      <c r="F188" s="957">
        <f>D188*C188</f>
        <v>20000</v>
      </c>
      <c r="G188" s="135">
        <f>H188/C188</f>
        <v>20</v>
      </c>
      <c r="H188" s="957">
        <v>5000</v>
      </c>
      <c r="I188" s="135">
        <f>J188/C188</f>
        <v>20</v>
      </c>
      <c r="J188" s="957">
        <v>5000</v>
      </c>
      <c r="K188" s="135">
        <f>L188/C188</f>
        <v>20</v>
      </c>
      <c r="L188" s="957">
        <v>5000</v>
      </c>
      <c r="M188" s="135">
        <f>N188/C188</f>
        <v>20</v>
      </c>
      <c r="N188" s="957">
        <v>5000</v>
      </c>
    </row>
    <row r="189" spans="1:14" customHeight="1" ht="11.25" s="941" customFormat="1">
      <c r="A189" s="199">
        <v>125</v>
      </c>
      <c r="B189" s="674" t="s">
        <v>988</v>
      </c>
      <c r="C189" s="957">
        <v>200</v>
      </c>
      <c r="D189" s="1447">
        <v>17</v>
      </c>
      <c r="E189" s="1448" t="s">
        <v>39</v>
      </c>
      <c r="F189" s="1427">
        <f>D189*C189</f>
        <v>3400</v>
      </c>
      <c r="G189" s="135">
        <f>H189/C189</f>
        <v>4.25</v>
      </c>
      <c r="H189" s="957">
        <v>850</v>
      </c>
      <c r="I189" s="135">
        <f>J189/C189</f>
        <v>4.25</v>
      </c>
      <c r="J189" s="957">
        <v>850</v>
      </c>
      <c r="K189" s="135">
        <f>L189/C189</f>
        <v>4.25</v>
      </c>
      <c r="L189" s="957">
        <v>850</v>
      </c>
      <c r="M189" s="135">
        <f>N189/C189</f>
        <v>4.25</v>
      </c>
      <c r="N189" s="957">
        <v>850</v>
      </c>
    </row>
    <row r="190" spans="1:14" customHeight="1" ht="11.25" s="941" customFormat="1">
      <c r="A190" s="1428">
        <v>126</v>
      </c>
      <c r="B190" s="674" t="s">
        <v>989</v>
      </c>
      <c r="C190" s="957">
        <v>280</v>
      </c>
      <c r="D190" s="1447">
        <v>15</v>
      </c>
      <c r="E190" s="1448" t="s">
        <v>744</v>
      </c>
      <c r="F190" s="1427">
        <f>D190*C190</f>
        <v>4200</v>
      </c>
      <c r="G190" s="135">
        <f>H190/C190</f>
        <v>3.75</v>
      </c>
      <c r="H190" s="1390">
        <v>1050</v>
      </c>
      <c r="I190" s="135">
        <f>J190/C190</f>
        <v>3.75</v>
      </c>
      <c r="J190" s="1390">
        <v>1050</v>
      </c>
      <c r="K190" s="135">
        <f>L190/C190</f>
        <v>3.75</v>
      </c>
      <c r="L190" s="1390">
        <v>1050</v>
      </c>
      <c r="M190" s="135">
        <f>N190/C190</f>
        <v>3.75</v>
      </c>
      <c r="N190" s="1390">
        <v>1050</v>
      </c>
    </row>
    <row r="191" spans="1:14" customHeight="1" ht="22.5" s="941" customFormat="1">
      <c r="A191" s="1428"/>
      <c r="B191" s="1449" t="s">
        <v>990</v>
      </c>
      <c r="C191" s="957"/>
      <c r="D191" s="1447"/>
      <c r="E191" s="1448"/>
      <c r="F191" s="1427"/>
      <c r="G191" s="135"/>
      <c r="H191" s="1390"/>
      <c r="I191" s="135"/>
      <c r="J191" s="1390"/>
      <c r="K191" s="135"/>
      <c r="L191" s="1390"/>
      <c r="M191" s="135"/>
      <c r="N191" s="1390"/>
    </row>
    <row r="192" spans="1:14" customHeight="1" ht="11.25" s="941" customFormat="1">
      <c r="A192" s="1428">
        <v>127</v>
      </c>
      <c r="B192" s="674" t="s">
        <v>991</v>
      </c>
      <c r="C192" s="957">
        <v>2</v>
      </c>
      <c r="D192" s="1450">
        <v>3700</v>
      </c>
      <c r="E192" s="1442" t="s">
        <v>43</v>
      </c>
      <c r="F192" s="1427">
        <f>D192*C192</f>
        <v>7400</v>
      </c>
      <c r="G192" s="135">
        <f>H192/C192</f>
        <v>3700</v>
      </c>
      <c r="H192" s="1390">
        <v>7400</v>
      </c>
      <c r="I192" s="135"/>
      <c r="J192" s="957"/>
      <c r="K192" s="135"/>
      <c r="L192" s="957"/>
      <c r="M192" s="135"/>
      <c r="N192" s="1388"/>
    </row>
    <row r="193" spans="1:14" customHeight="1" ht="11.25" s="941" customFormat="1">
      <c r="A193" s="370">
        <v>128</v>
      </c>
      <c r="B193" s="1421" t="s">
        <v>992</v>
      </c>
      <c r="C193" s="1422">
        <v>50</v>
      </c>
      <c r="D193" s="1450">
        <v>1000</v>
      </c>
      <c r="E193" s="1451" t="s">
        <v>43</v>
      </c>
      <c r="F193" s="957">
        <f>D193*C193</f>
        <v>50000</v>
      </c>
      <c r="G193" s="135">
        <f>H193/C193</f>
        <v>400</v>
      </c>
      <c r="H193" s="957">
        <v>20000</v>
      </c>
      <c r="I193" s="135">
        <f>J193/C193</f>
        <v>300</v>
      </c>
      <c r="J193" s="957">
        <v>15000</v>
      </c>
      <c r="K193" s="135"/>
      <c r="L193" s="957"/>
      <c r="M193" s="135">
        <f>N193/C193</f>
        <v>300</v>
      </c>
      <c r="N193" s="957">
        <v>15000</v>
      </c>
    </row>
    <row r="194" spans="1:14" customHeight="1" ht="12.75" s="941" customFormat="1">
      <c r="A194" s="370">
        <v>129</v>
      </c>
      <c r="B194" s="674" t="s">
        <v>993</v>
      </c>
      <c r="C194" s="957">
        <v>2</v>
      </c>
      <c r="D194" s="1450">
        <v>2000</v>
      </c>
      <c r="E194" s="1442" t="s">
        <v>43</v>
      </c>
      <c r="F194" s="957">
        <f>D194*C194</f>
        <v>4000</v>
      </c>
      <c r="G194" s="135">
        <f>H194/C194</f>
        <v>2000</v>
      </c>
      <c r="H194" s="957">
        <v>4000</v>
      </c>
      <c r="I194" s="135"/>
      <c r="J194" s="957"/>
      <c r="K194" s="135"/>
      <c r="L194" s="1411"/>
      <c r="M194" s="135"/>
      <c r="N194" s="1447"/>
    </row>
    <row r="195" spans="1:14" customHeight="1" ht="12.75" s="941" customFormat="1">
      <c r="A195" s="1325">
        <v>130</v>
      </c>
      <c r="B195" s="674" t="s">
        <v>994</v>
      </c>
      <c r="C195" s="957">
        <v>2</v>
      </c>
      <c r="D195" s="1450">
        <v>1500</v>
      </c>
      <c r="E195" s="1442" t="s">
        <v>43</v>
      </c>
      <c r="F195" s="957">
        <f>D195*C195</f>
        <v>3000</v>
      </c>
      <c r="G195" s="135"/>
      <c r="H195" s="1411"/>
      <c r="I195" s="135">
        <f>J195/C195</f>
        <v>1500</v>
      </c>
      <c r="J195" s="957">
        <v>3000</v>
      </c>
      <c r="K195" s="135"/>
      <c r="L195" s="1411"/>
      <c r="M195" s="135"/>
      <c r="N195" s="1447"/>
    </row>
    <row r="196" spans="1:14" customHeight="1" ht="12.75" s="941" customFormat="1">
      <c r="A196" s="370">
        <v>131</v>
      </c>
      <c r="B196" s="674" t="s">
        <v>995</v>
      </c>
      <c r="C196" s="957">
        <v>2</v>
      </c>
      <c r="D196" s="1450">
        <v>1500</v>
      </c>
      <c r="E196" s="1442" t="s">
        <v>43</v>
      </c>
      <c r="F196" s="957">
        <f>D196*C196</f>
        <v>3000</v>
      </c>
      <c r="G196" s="135"/>
      <c r="H196" s="1411"/>
      <c r="I196" s="135"/>
      <c r="J196" s="957"/>
      <c r="K196" s="135">
        <f>L196/C196</f>
        <v>1500</v>
      </c>
      <c r="L196" s="957">
        <v>3000</v>
      </c>
      <c r="M196" s="135"/>
      <c r="N196" s="957"/>
    </row>
    <row r="197" spans="1:14" customHeight="1" ht="12.75" s="941" customFormat="1">
      <c r="A197" s="1325">
        <v>132</v>
      </c>
      <c r="B197" s="674" t="s">
        <v>996</v>
      </c>
      <c r="C197" s="957">
        <v>2</v>
      </c>
      <c r="D197" s="1450">
        <v>2000</v>
      </c>
      <c r="E197" s="1442" t="s">
        <v>43</v>
      </c>
      <c r="F197" s="957">
        <f>D197*C197</f>
        <v>4000</v>
      </c>
      <c r="G197" s="135"/>
      <c r="H197" s="1411"/>
      <c r="I197" s="135"/>
      <c r="J197" s="957"/>
      <c r="K197" s="135"/>
      <c r="L197" s="1411"/>
      <c r="M197" s="135">
        <f>N197/C197</f>
        <v>2000</v>
      </c>
      <c r="N197" s="957">
        <v>4000</v>
      </c>
    </row>
    <row r="198" spans="1:14" customHeight="1" ht="11.25" s="941" customFormat="1">
      <c r="A198" s="1325">
        <v>133</v>
      </c>
      <c r="B198" s="674" t="s">
        <v>997</v>
      </c>
      <c r="C198" s="957">
        <v>5</v>
      </c>
      <c r="D198" s="1450">
        <v>6000</v>
      </c>
      <c r="E198" s="1442" t="s">
        <v>43</v>
      </c>
      <c r="F198" s="957">
        <f>D198*C198</f>
        <v>30000</v>
      </c>
      <c r="G198" s="135">
        <f>H198/C198</f>
        <v>3000</v>
      </c>
      <c r="H198" s="957">
        <v>15000</v>
      </c>
      <c r="I198" s="135">
        <f>J198/C198</f>
        <v>3000</v>
      </c>
      <c r="J198" s="957">
        <v>15000</v>
      </c>
      <c r="K198" s="135"/>
      <c r="L198" s="1411"/>
      <c r="M198" s="135"/>
      <c r="N198" s="1447"/>
    </row>
    <row r="199" spans="1:14" customHeight="1" ht="11.25" s="941" customFormat="1">
      <c r="A199" s="370">
        <v>134</v>
      </c>
      <c r="B199" s="674" t="s">
        <v>998</v>
      </c>
      <c r="C199" s="957">
        <v>45</v>
      </c>
      <c r="D199" s="1447">
        <v>100</v>
      </c>
      <c r="E199" s="1442" t="s">
        <v>43</v>
      </c>
      <c r="F199" s="957">
        <f>D199*C199</f>
        <v>4500</v>
      </c>
      <c r="G199" s="135">
        <f>H199/C199</f>
        <v>100</v>
      </c>
      <c r="H199" s="957">
        <v>4500</v>
      </c>
      <c r="I199" s="135"/>
      <c r="J199" s="957"/>
      <c r="K199" s="135"/>
      <c r="L199" s="1411"/>
      <c r="M199" s="135"/>
      <c r="N199" s="1447"/>
    </row>
    <row r="200" spans="1:14" customHeight="1" ht="11.25" s="941" customFormat="1">
      <c r="A200" s="370">
        <v>135</v>
      </c>
      <c r="B200" s="674" t="s">
        <v>999</v>
      </c>
      <c r="C200" s="957">
        <v>45</v>
      </c>
      <c r="D200" s="1447">
        <v>100</v>
      </c>
      <c r="E200" s="1442" t="s">
        <v>43</v>
      </c>
      <c r="F200" s="957">
        <f>D200*C200</f>
        <v>4500</v>
      </c>
      <c r="G200" s="135">
        <f>H200/C200</f>
        <v>100</v>
      </c>
      <c r="H200" s="957">
        <v>4500</v>
      </c>
      <c r="I200" s="135"/>
      <c r="J200" s="957"/>
      <c r="K200" s="135"/>
      <c r="L200" s="1411"/>
      <c r="M200" s="135"/>
      <c r="N200" s="1447"/>
    </row>
    <row r="201" spans="1:14" customHeight="1" ht="11.25" s="941" customFormat="1">
      <c r="A201" s="1325">
        <v>136</v>
      </c>
      <c r="B201" s="674" t="s">
        <v>1000</v>
      </c>
      <c r="C201" s="957">
        <v>200</v>
      </c>
      <c r="D201" s="1447">
        <v>200</v>
      </c>
      <c r="E201" s="1442" t="s">
        <v>162</v>
      </c>
      <c r="F201" s="957">
        <f>D201*C201</f>
        <v>40000</v>
      </c>
      <c r="G201" s="135">
        <f>H201/C201</f>
        <v>50</v>
      </c>
      <c r="H201" s="957">
        <v>10000</v>
      </c>
      <c r="I201" s="135">
        <f>J201/C201</f>
        <v>50</v>
      </c>
      <c r="J201" s="957">
        <v>10000</v>
      </c>
      <c r="K201" s="135">
        <f>L201/C201</f>
        <v>50</v>
      </c>
      <c r="L201" s="957">
        <v>10000</v>
      </c>
      <c r="M201" s="135">
        <f>N201/C201</f>
        <v>50</v>
      </c>
      <c r="N201" s="957">
        <v>10000</v>
      </c>
    </row>
    <row r="202" spans="1:14" customHeight="1" ht="22.5" s="941" customFormat="1">
      <c r="A202" s="370">
        <v>137</v>
      </c>
      <c r="B202" s="674" t="s">
        <v>1001</v>
      </c>
      <c r="C202" s="957">
        <v>150</v>
      </c>
      <c r="D202" s="1447">
        <v>30</v>
      </c>
      <c r="E202" s="1442" t="s">
        <v>43</v>
      </c>
      <c r="F202" s="957">
        <f>D202*C202</f>
        <v>4500</v>
      </c>
      <c r="G202" s="135">
        <f>H202/C202</f>
        <v>30</v>
      </c>
      <c r="H202" s="957">
        <v>4500</v>
      </c>
      <c r="I202" s="135"/>
      <c r="J202" s="957"/>
      <c r="K202" s="135"/>
      <c r="L202" s="1411"/>
      <c r="M202" s="135"/>
      <c r="N202" s="1447"/>
    </row>
    <row r="203" spans="1:14" customHeight="1" ht="11.25" s="941" customFormat="1">
      <c r="A203" s="370">
        <v>138</v>
      </c>
      <c r="B203" s="1402" t="s">
        <v>1002</v>
      </c>
      <c r="C203" s="957">
        <v>500</v>
      </c>
      <c r="D203" s="1447">
        <v>81</v>
      </c>
      <c r="E203" s="1442" t="s">
        <v>43</v>
      </c>
      <c r="F203" s="957">
        <f>D203*C203</f>
        <v>40500</v>
      </c>
      <c r="G203" s="135"/>
      <c r="H203" s="1411"/>
      <c r="I203" s="135"/>
      <c r="J203" s="957"/>
      <c r="K203" s="135"/>
      <c r="L203" s="1411"/>
      <c r="M203" s="135">
        <f>N203/C203</f>
        <v>81</v>
      </c>
      <c r="N203" s="957">
        <v>40500</v>
      </c>
    </row>
    <row r="204" spans="1:14" customHeight="1" ht="11.25" s="941" customFormat="1">
      <c r="A204" s="1452">
        <v>139</v>
      </c>
      <c r="B204" s="1402" t="s">
        <v>1003</v>
      </c>
      <c r="C204" s="1403">
        <f>SUM(C176:C203)</f>
        <v>3913.34</v>
      </c>
      <c r="D204" s="1388">
        <f>SUM(D176:D203)</f>
        <v>28332</v>
      </c>
      <c r="E204" s="1405"/>
      <c r="F204" s="1403">
        <v>204600</v>
      </c>
      <c r="G204" s="1453">
        <f>H204/C204</f>
        <v>13.07067619987</v>
      </c>
      <c r="H204" s="1403">
        <v>51150</v>
      </c>
      <c r="I204" s="1453">
        <f>J204/C204</f>
        <v>13.07067619987</v>
      </c>
      <c r="J204" s="1403">
        <v>51150</v>
      </c>
      <c r="K204" s="1453">
        <f>L204/C204</f>
        <v>13.07067619987</v>
      </c>
      <c r="L204" s="1403">
        <v>51150</v>
      </c>
      <c r="M204" s="1453">
        <f>N204/C204</f>
        <v>13.07067619987</v>
      </c>
      <c r="N204" s="1403">
        <v>51150</v>
      </c>
    </row>
    <row r="205" spans="1:14" customHeight="1" ht="11.25" s="940" customFormat="1">
      <c r="A205" s="1454" t="s">
        <v>540</v>
      </c>
      <c r="B205" s="1454"/>
      <c r="C205" s="1396">
        <f>SUM(C176:C204,C164,C128,C86,C44)</f>
        <v>43519.32</v>
      </c>
      <c r="D205" s="981">
        <f>SUM(D176:D204,D164,D128,D86,D44)</f>
        <v>79167</v>
      </c>
      <c r="E205" s="981"/>
      <c r="F205" s="1396">
        <v>5616000</v>
      </c>
      <c r="G205" s="1399">
        <f>SUM(G176:G204)</f>
        <v>11943.0706762</v>
      </c>
      <c r="H205" s="1396">
        <f>SUM(H176:H204,H164,H128,H86,H44)</f>
        <v>1060154.83</v>
      </c>
      <c r="I205" s="1399">
        <f>SUM(I176:I204)</f>
        <v>7423.5706761999</v>
      </c>
      <c r="J205" s="1396">
        <f>SUM(J176:J204,J164,J128,J86,J44)</f>
        <v>1234913.86</v>
      </c>
      <c r="K205" s="1399">
        <f>SUM(K176:K204)</f>
        <v>4123.5706761999</v>
      </c>
      <c r="L205" s="1396">
        <f>SUM(L176:L204,L164,L128,L86,L44)</f>
        <v>1210813.14</v>
      </c>
      <c r="M205" s="1399">
        <f>SUM(M176:M204)</f>
        <v>4894.0706761999</v>
      </c>
      <c r="N205" s="1396">
        <f>SUM(N176:N204,N164,N128,N86,N44)</f>
        <v>1171493.17</v>
      </c>
    </row>
    <row r="206" spans="1:14" customHeight="1" ht="11.25" s="941" customFormat="1">
      <c r="A206" s="1455"/>
      <c r="B206" s="1293"/>
      <c r="C206" s="1456"/>
      <c r="D206" s="1433"/>
      <c r="E206" s="1426"/>
      <c r="F206" s="1456"/>
      <c r="H206" s="1456"/>
      <c r="J206" s="1456"/>
      <c r="L206" s="1456"/>
      <c r="N206" s="1456"/>
    </row>
    <row r="207" spans="1:14" customHeight="1" ht="11.25" s="941" customFormat="1">
      <c r="A207" s="1455"/>
      <c r="B207" s="1293"/>
      <c r="C207" s="1456"/>
      <c r="D207" s="1433"/>
      <c r="E207" s="1426"/>
      <c r="F207" s="1456"/>
      <c r="H207" s="1456"/>
      <c r="J207" s="1456"/>
      <c r="L207" s="1456"/>
      <c r="N207" s="1456"/>
    </row>
    <row r="208" spans="1:14" customHeight="1" ht="11.25" s="941" customFormat="1">
      <c r="A208" s="1455"/>
      <c r="B208" s="1293"/>
      <c r="C208" s="1456"/>
      <c r="D208" s="1433"/>
      <c r="E208" s="1426"/>
      <c r="F208" s="1456"/>
      <c r="H208" s="1456"/>
      <c r="J208" s="1456"/>
      <c r="L208" s="1456"/>
      <c r="N208" s="1456"/>
    </row>
    <row r="209" spans="1:14" customHeight="1" ht="11.25" s="941" customFormat="1">
      <c r="A209" s="1455"/>
      <c r="B209" s="1293"/>
      <c r="C209" s="1456"/>
      <c r="D209" s="1433"/>
      <c r="E209" s="1426"/>
      <c r="F209" s="1456"/>
      <c r="H209" s="1456"/>
      <c r="J209" s="1456"/>
      <c r="L209" s="1456"/>
      <c r="N209" s="1456"/>
    </row>
    <row r="210" spans="1:14" customHeight="1" ht="11.25" s="941" customFormat="1">
      <c r="A210" s="1455"/>
      <c r="B210" s="1293"/>
      <c r="C210" s="1456"/>
      <c r="D210" s="1433"/>
      <c r="E210" s="1426"/>
      <c r="F210" s="1456"/>
      <c r="H210" s="1456"/>
      <c r="J210" s="1456"/>
      <c r="L210" s="1456"/>
      <c r="N210" s="1456"/>
    </row>
    <row r="211" spans="1:14" customHeight="1" ht="11.25" s="941" customFormat="1">
      <c r="A211" s="1455"/>
      <c r="B211" s="1293"/>
      <c r="C211" s="1456"/>
      <c r="D211" s="1433"/>
      <c r="E211" s="1426"/>
      <c r="F211" s="1456"/>
      <c r="H211" s="1456"/>
      <c r="J211" s="1456"/>
      <c r="L211" s="1456"/>
      <c r="N211" s="1456"/>
    </row>
    <row r="212" spans="1:14" customHeight="1" ht="11.25" s="941" customFormat="1">
      <c r="A212" s="1455"/>
      <c r="B212" s="1293"/>
      <c r="C212" s="1456"/>
      <c r="D212" s="1433"/>
      <c r="E212" s="1426"/>
      <c r="F212" s="1456"/>
      <c r="H212" s="1456"/>
      <c r="J212" s="1456"/>
      <c r="L212" s="1456"/>
      <c r="N212" s="1456"/>
    </row>
    <row r="213" spans="1:14" customHeight="1" ht="11.25" s="941" customFormat="1">
      <c r="A213" s="1455"/>
      <c r="B213" s="1293"/>
      <c r="C213" s="1456"/>
      <c r="D213" s="1433"/>
      <c r="E213" s="1426"/>
      <c r="F213" s="1456"/>
      <c r="H213" s="1456"/>
      <c r="J213" s="1456"/>
      <c r="L213" s="1456"/>
      <c r="N213" s="1456"/>
    </row>
    <row r="214" spans="1:14" customHeight="1" ht="11.25" s="941" customFormat="1">
      <c r="A214" s="1455"/>
      <c r="B214" s="1293"/>
      <c r="C214" s="1456"/>
      <c r="D214" s="1433"/>
      <c r="E214" s="1426"/>
      <c r="F214" s="1456"/>
      <c r="H214" s="1456"/>
      <c r="J214" s="1456"/>
      <c r="L214" s="1456"/>
      <c r="N214" s="1456"/>
    </row>
    <row r="215" spans="1:14" customHeight="1" ht="11.25" s="941" customFormat="1">
      <c r="A215" s="1455"/>
      <c r="B215" s="1293"/>
      <c r="C215" s="1456"/>
      <c r="D215" s="1433"/>
      <c r="E215" s="1426"/>
      <c r="F215" s="1456"/>
      <c r="H215" s="1456"/>
      <c r="J215" s="1456"/>
      <c r="L215" s="1456"/>
      <c r="N215" s="14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5:B205"/>
    <mergeCell ref="A173:A175"/>
    <mergeCell ref="B173:B175"/>
    <mergeCell ref="C173:C175"/>
    <mergeCell ref="D173:E174"/>
    <mergeCell ref="F173:F175"/>
    <mergeCell ref="G173:N173"/>
    <mergeCell ref="G174:H174"/>
    <mergeCell ref="I174:J174"/>
    <mergeCell ref="K174:L174"/>
    <mergeCell ref="M174:N174"/>
    <mergeCell ref="G168:H168"/>
    <mergeCell ref="A170:D170"/>
    <mergeCell ref="A171:E171"/>
    <mergeCell ref="F171:J171"/>
    <mergeCell ref="K171:N171"/>
    <mergeCell ref="A172:E172"/>
    <mergeCell ref="G172:H172"/>
    <mergeCell ref="I172:J172"/>
    <mergeCell ref="K172:N172"/>
    <mergeCell ref="G138:H138"/>
    <mergeCell ref="I138:J138"/>
    <mergeCell ref="K138:L138"/>
    <mergeCell ref="M138:N138"/>
    <mergeCell ref="A164:B164"/>
    <mergeCell ref="F167:I167"/>
    <mergeCell ref="A136:E136"/>
    <mergeCell ref="G136:H136"/>
    <mergeCell ref="I136:J136"/>
    <mergeCell ref="K136:N136"/>
    <mergeCell ref="A137:A139"/>
    <mergeCell ref="B137:B139"/>
    <mergeCell ref="C137:C139"/>
    <mergeCell ref="D137:E138"/>
    <mergeCell ref="F137:F139"/>
    <mergeCell ref="G137:N137"/>
    <mergeCell ref="F131:I131"/>
    <mergeCell ref="G132:H132"/>
    <mergeCell ref="A134:D134"/>
    <mergeCell ref="A135:E135"/>
    <mergeCell ref="F135:J135"/>
    <mergeCell ref="K135:N135"/>
    <mergeCell ref="G95:N95"/>
    <mergeCell ref="G96:H96"/>
    <mergeCell ref="I96:J96"/>
    <mergeCell ref="K96:L96"/>
    <mergeCell ref="M96:N96"/>
    <mergeCell ref="A128:B128"/>
    <mergeCell ref="K93:N93"/>
    <mergeCell ref="A94:E94"/>
    <mergeCell ref="G94:H94"/>
    <mergeCell ref="I94:J94"/>
    <mergeCell ref="K94:N94"/>
    <mergeCell ref="A95:A97"/>
    <mergeCell ref="B95:B97"/>
    <mergeCell ref="C95:C97"/>
    <mergeCell ref="D95:E96"/>
    <mergeCell ref="F95:F97"/>
    <mergeCell ref="A86:B86"/>
    <mergeCell ref="F89:I89"/>
    <mergeCell ref="G90:H90"/>
    <mergeCell ref="A92:D92"/>
    <mergeCell ref="A93:E93"/>
    <mergeCell ref="F93:J93"/>
    <mergeCell ref="A53:A55"/>
    <mergeCell ref="B53:B55"/>
    <mergeCell ref="C53:C55"/>
    <mergeCell ref="D53:E54"/>
    <mergeCell ref="F53:F55"/>
    <mergeCell ref="G53:N53"/>
    <mergeCell ref="G54:H54"/>
    <mergeCell ref="I54:J54"/>
    <mergeCell ref="K54:L54"/>
    <mergeCell ref="M54:N54"/>
    <mergeCell ref="G48:H48"/>
    <mergeCell ref="A50:D50"/>
    <mergeCell ref="A51:E51"/>
    <mergeCell ref="F51:J51"/>
    <mergeCell ref="K51:N51"/>
    <mergeCell ref="A52:E52"/>
    <mergeCell ref="G52:H52"/>
    <mergeCell ref="I52:J52"/>
    <mergeCell ref="K52:N52"/>
    <mergeCell ref="G10:H10"/>
    <mergeCell ref="I10:J10"/>
    <mergeCell ref="K10:L10"/>
    <mergeCell ref="M10:N10"/>
    <mergeCell ref="A44:B44"/>
    <mergeCell ref="F47:I47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6541666666667" right="0.23622047244094" top="0.19685039370079" bottom="0" header="0.31496062992126" footer="0.31496062992126"/>
  <pageSetup paperSize="14" orientation="landscape" scale="9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4"/>
  <sheetViews>
    <sheetView tabSelected="0" workbookViewId="0" view="pageBreakPreview" showGridLines="true" showRowColHeaders="1">
      <selection activeCell="C4" sqref="C4"/>
    </sheetView>
  </sheetViews>
  <sheetFormatPr defaultRowHeight="14.4" outlineLevelRow="0" outlineLevelCol="0"/>
  <cols>
    <col min="1" max="1" width="10.5703125" customWidth="true" style="0"/>
    <col min="2" max="2" width="27.85546875" customWidth="true" style="0"/>
    <col min="3" max="3" width="10.5703125" customWidth="true" style="0"/>
    <col min="4" max="4" width="8.85546875" customWidth="true" style="0"/>
    <col min="5" max="5" width="10.5703125" customWidth="true" style="0"/>
    <col min="6" max="6" width="12.7109375" customWidth="true" style="5"/>
    <col min="7" max="7" width="10.85546875" customWidth="true" style="0"/>
    <col min="8" max="8" width="11.85546875" customWidth="true" style="5"/>
    <col min="9" max="9" width="9.85546875" customWidth="true" style="0"/>
    <col min="10" max="10" width="11.85546875" customWidth="true" style="0"/>
    <col min="11" max="11" width="9.140625" customWidth="true" style="5"/>
    <col min="12" max="12" width="11.85546875" customWidth="true" style="0"/>
    <col min="13" max="13" width="9" customWidth="true" style="5"/>
    <col min="14" max="14" width="11.85546875" customWidth="true" style="0"/>
  </cols>
  <sheetData>
    <row r="1" spans="1:14">
      <c r="A1" s="181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2</v>
      </c>
      <c r="H4" s="35"/>
    </row>
    <row r="6" spans="1:14">
      <c r="A6" s="310" t="s">
        <v>541</v>
      </c>
      <c r="B6" s="310"/>
      <c r="C6" s="310"/>
      <c r="D6" s="310"/>
      <c r="E6" s="13"/>
      <c r="F6" s="1"/>
      <c r="G6" s="13"/>
      <c r="H6" s="1"/>
      <c r="I6" s="13"/>
      <c r="J6" s="13"/>
      <c r="K6" s="1"/>
      <c r="L6" s="13"/>
      <c r="M6" s="1"/>
      <c r="N6" s="13"/>
    </row>
    <row r="7" spans="1:14">
      <c r="A7" s="41" t="s">
        <v>1004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1005</v>
      </c>
      <c r="L7" s="43"/>
      <c r="M7" s="43"/>
      <c r="N7" s="43"/>
    </row>
    <row r="8" spans="1:14" customHeight="1" ht="15.75">
      <c r="A8" s="184" t="s">
        <v>1006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187"/>
      <c r="C11" s="47"/>
      <c r="D11" s="57" t="s">
        <v>22</v>
      </c>
      <c r="E11" s="57" t="s">
        <v>13</v>
      </c>
      <c r="F11" s="187"/>
      <c r="G11" s="45" t="s">
        <v>23</v>
      </c>
      <c r="H11" s="220" t="s">
        <v>24</v>
      </c>
      <c r="I11" s="511" t="s">
        <v>23</v>
      </c>
      <c r="J11" s="220" t="s">
        <v>24</v>
      </c>
      <c r="K11" s="220" t="s">
        <v>23</v>
      </c>
      <c r="L11" s="220" t="s">
        <v>24</v>
      </c>
      <c r="M11" s="220" t="s">
        <v>23</v>
      </c>
      <c r="N11" s="220" t="s">
        <v>24</v>
      </c>
    </row>
    <row r="12" spans="1:14" customHeight="1" ht="15" s="420" customFormat="1">
      <c r="A12" s="222">
        <v>1</v>
      </c>
      <c r="B12" s="512" t="s">
        <v>1007</v>
      </c>
      <c r="C12" s="513"/>
      <c r="D12" s="514"/>
      <c r="E12" s="515"/>
      <c r="F12" s="516">
        <v>200000</v>
      </c>
      <c r="G12" s="517"/>
      <c r="H12" s="516">
        <v>50000</v>
      </c>
      <c r="I12" s="518"/>
      <c r="J12" s="519">
        <v>50000</v>
      </c>
      <c r="K12" s="520" t="s">
        <v>846</v>
      </c>
      <c r="L12" s="519">
        <v>50000</v>
      </c>
      <c r="M12" s="521"/>
      <c r="N12" s="519">
        <v>50000</v>
      </c>
    </row>
    <row r="13" spans="1:14" customHeight="1" ht="22.5" s="420" customFormat="1">
      <c r="A13" s="225">
        <v>2</v>
      </c>
      <c r="B13" s="512" t="s">
        <v>1008</v>
      </c>
      <c r="C13" s="513"/>
      <c r="D13" s="514"/>
      <c r="E13" s="515"/>
      <c r="F13" s="516">
        <v>200000</v>
      </c>
      <c r="G13" s="522"/>
      <c r="H13" s="516">
        <v>50000</v>
      </c>
      <c r="I13" s="518"/>
      <c r="J13" s="519">
        <v>50000</v>
      </c>
      <c r="K13" s="520" t="s">
        <v>846</v>
      </c>
      <c r="L13" s="519">
        <v>50000</v>
      </c>
      <c r="M13" s="521"/>
      <c r="N13" s="519">
        <v>50000</v>
      </c>
    </row>
    <row r="14" spans="1:14" s="420" customFormat="1">
      <c r="A14" s="225">
        <v>3</v>
      </c>
      <c r="B14" s="512" t="s">
        <v>1009</v>
      </c>
      <c r="C14" s="513"/>
      <c r="D14" s="514"/>
      <c r="E14" s="515"/>
      <c r="F14" s="520" t="s">
        <v>1010</v>
      </c>
      <c r="G14" s="522"/>
      <c r="H14" s="520" t="s">
        <v>846</v>
      </c>
      <c r="I14" s="512" t="s">
        <v>1010</v>
      </c>
      <c r="J14" s="523" t="s">
        <v>1010</v>
      </c>
      <c r="K14" s="521"/>
      <c r="L14" s="523" t="s">
        <v>846</v>
      </c>
      <c r="M14" s="521"/>
      <c r="N14" s="523" t="s">
        <v>846</v>
      </c>
    </row>
    <row r="15" spans="1:14" s="420" customFormat="1">
      <c r="A15" s="225">
        <v>4</v>
      </c>
      <c r="B15" s="512" t="s">
        <v>1011</v>
      </c>
      <c r="C15" s="513"/>
      <c r="D15" s="514"/>
      <c r="E15" s="515"/>
      <c r="F15" s="516">
        <v>100000</v>
      </c>
      <c r="G15" s="522"/>
      <c r="H15" s="520" t="s">
        <v>1010</v>
      </c>
      <c r="I15" s="518"/>
      <c r="J15" s="519">
        <v>50000</v>
      </c>
      <c r="K15" s="521"/>
      <c r="L15" s="519">
        <v>50000</v>
      </c>
      <c r="M15" s="521"/>
      <c r="N15" s="523" t="s">
        <v>846</v>
      </c>
    </row>
    <row r="16" spans="1:14" s="420" customFormat="1">
      <c r="A16" s="225">
        <v>5</v>
      </c>
      <c r="B16" s="512" t="s">
        <v>1012</v>
      </c>
      <c r="C16" s="513"/>
      <c r="D16" s="514"/>
      <c r="E16" s="515"/>
      <c r="F16" s="516">
        <v>100000</v>
      </c>
      <c r="G16" s="522"/>
      <c r="H16" s="520" t="s">
        <v>846</v>
      </c>
      <c r="I16" s="512"/>
      <c r="J16" s="519">
        <v>50000</v>
      </c>
      <c r="K16" s="520"/>
      <c r="L16" s="519">
        <v>50000</v>
      </c>
      <c r="M16" s="520"/>
      <c r="N16" s="523"/>
    </row>
    <row r="17" spans="1:14" s="420" customFormat="1">
      <c r="A17" s="225">
        <v>6</v>
      </c>
      <c r="B17" s="524" t="s">
        <v>1013</v>
      </c>
      <c r="C17" s="513"/>
      <c r="D17" s="525"/>
      <c r="E17" s="526"/>
      <c r="F17" s="527">
        <v>2000000</v>
      </c>
      <c r="G17" s="528"/>
      <c r="H17" s="529"/>
      <c r="I17" s="530"/>
      <c r="J17" s="531"/>
      <c r="K17" s="532"/>
      <c r="L17" s="533"/>
      <c r="M17" s="534"/>
      <c r="N17" s="535"/>
    </row>
    <row r="18" spans="1:14" s="420" customFormat="1">
      <c r="A18" s="225">
        <v>7</v>
      </c>
      <c r="B18" s="512" t="s">
        <v>1014</v>
      </c>
      <c r="C18" s="536">
        <f>F18/D18</f>
        <v>2000</v>
      </c>
      <c r="D18" s="520">
        <v>50</v>
      </c>
      <c r="E18" s="537" t="s">
        <v>1015</v>
      </c>
      <c r="F18" s="538">
        <v>100000</v>
      </c>
      <c r="G18" s="520">
        <v>10</v>
      </c>
      <c r="H18" s="516">
        <v>25000</v>
      </c>
      <c r="I18" s="512">
        <v>10</v>
      </c>
      <c r="J18" s="519">
        <v>25000</v>
      </c>
      <c r="K18" s="520">
        <v>10</v>
      </c>
      <c r="L18" s="519">
        <v>25000</v>
      </c>
      <c r="M18" s="520">
        <v>10</v>
      </c>
      <c r="N18" s="539"/>
    </row>
    <row r="19" spans="1:14" customHeight="1" ht="22.5" s="420" customFormat="1">
      <c r="A19" s="225">
        <v>8</v>
      </c>
      <c r="B19" s="540" t="s">
        <v>1016</v>
      </c>
      <c r="C19" s="536">
        <f>F19/D19</f>
        <v>450</v>
      </c>
      <c r="D19" s="520">
        <v>20</v>
      </c>
      <c r="E19" s="537" t="s">
        <v>1017</v>
      </c>
      <c r="F19" s="538">
        <v>9000</v>
      </c>
      <c r="G19" s="520">
        <v>10</v>
      </c>
      <c r="H19" s="516">
        <v>5000</v>
      </c>
      <c r="I19" s="512">
        <v>5</v>
      </c>
      <c r="J19" s="519">
        <v>2500</v>
      </c>
      <c r="K19" s="520">
        <v>5</v>
      </c>
      <c r="L19" s="519">
        <v>2500</v>
      </c>
      <c r="M19" s="521"/>
      <c r="N19" s="539"/>
    </row>
    <row r="20" spans="1:14" s="420" customFormat="1">
      <c r="A20" s="225">
        <v>9</v>
      </c>
      <c r="B20" s="512" t="s">
        <v>1018</v>
      </c>
      <c r="C20" s="536">
        <f>F20/D20</f>
        <v>1400</v>
      </c>
      <c r="D20" s="520">
        <v>50</v>
      </c>
      <c r="E20" s="537" t="s">
        <v>1015</v>
      </c>
      <c r="F20" s="538">
        <v>70000</v>
      </c>
      <c r="G20" s="520">
        <v>17</v>
      </c>
      <c r="H20" s="516">
        <v>40000</v>
      </c>
      <c r="I20" s="512">
        <v>5</v>
      </c>
      <c r="J20" s="519">
        <v>15000</v>
      </c>
      <c r="K20" s="520">
        <v>5</v>
      </c>
      <c r="L20" s="519">
        <v>15000</v>
      </c>
      <c r="M20" s="520" t="s">
        <v>846</v>
      </c>
      <c r="N20" s="539"/>
    </row>
    <row r="21" spans="1:14" s="420" customFormat="1">
      <c r="A21" s="225">
        <v>10</v>
      </c>
      <c r="B21" s="540" t="s">
        <v>1019</v>
      </c>
      <c r="C21" s="536">
        <f>F21/D21</f>
        <v>480</v>
      </c>
      <c r="D21" s="520">
        <v>10</v>
      </c>
      <c r="E21" s="537" t="s">
        <v>1020</v>
      </c>
      <c r="F21" s="538">
        <v>4800</v>
      </c>
      <c r="G21" s="518"/>
      <c r="H21" s="520" t="s">
        <v>846</v>
      </c>
      <c r="I21" s="512">
        <v>5</v>
      </c>
      <c r="J21" s="519">
        <v>2425</v>
      </c>
      <c r="K21" s="521"/>
      <c r="L21" s="519">
        <v>1500</v>
      </c>
      <c r="M21" s="520">
        <v>5</v>
      </c>
      <c r="N21" s="539"/>
    </row>
    <row r="22" spans="1:14" s="420" customFormat="1">
      <c r="A22" s="225">
        <v>11</v>
      </c>
      <c r="B22" s="512" t="s">
        <v>1021</v>
      </c>
      <c r="C22" s="536">
        <f>F22/D22</f>
        <v>200</v>
      </c>
      <c r="D22" s="520">
        <v>50</v>
      </c>
      <c r="E22" s="537" t="s">
        <v>46</v>
      </c>
      <c r="F22" s="538">
        <v>10000</v>
      </c>
      <c r="G22" s="520">
        <v>25</v>
      </c>
      <c r="H22" s="516">
        <v>5000</v>
      </c>
      <c r="I22" s="512"/>
      <c r="J22" s="523"/>
      <c r="K22" s="520">
        <v>25</v>
      </c>
      <c r="L22" s="519">
        <v>5000</v>
      </c>
      <c r="M22" s="520"/>
      <c r="N22" s="539"/>
    </row>
    <row r="23" spans="1:14" s="420" customFormat="1">
      <c r="A23" s="225">
        <v>12</v>
      </c>
      <c r="B23" s="512" t="s">
        <v>1022</v>
      </c>
      <c r="C23" s="536">
        <f>F23/D23</f>
        <v>100</v>
      </c>
      <c r="D23" s="520">
        <v>50</v>
      </c>
      <c r="E23" s="537" t="s">
        <v>149</v>
      </c>
      <c r="F23" s="538">
        <v>5000</v>
      </c>
      <c r="G23" s="520">
        <v>10</v>
      </c>
      <c r="H23" s="516">
        <v>2500</v>
      </c>
      <c r="I23" s="512">
        <v>20</v>
      </c>
      <c r="J23" s="519">
        <v>1000</v>
      </c>
      <c r="K23" s="520">
        <v>20</v>
      </c>
      <c r="L23" s="519">
        <v>1500</v>
      </c>
      <c r="M23" s="521"/>
      <c r="N23" s="539"/>
    </row>
    <row r="24" spans="1:14" s="420" customFormat="1">
      <c r="A24" s="225">
        <v>13</v>
      </c>
      <c r="B24" s="512" t="s">
        <v>1023</v>
      </c>
      <c r="C24" s="536">
        <f>F24/D24</f>
        <v>500</v>
      </c>
      <c r="D24" s="520">
        <v>20</v>
      </c>
      <c r="E24" s="537" t="s">
        <v>41</v>
      </c>
      <c r="F24" s="538">
        <v>10000</v>
      </c>
      <c r="G24" s="520">
        <v>10</v>
      </c>
      <c r="H24" s="516">
        <v>5000</v>
      </c>
      <c r="I24" s="518"/>
      <c r="J24" s="518"/>
      <c r="K24" s="520">
        <v>10</v>
      </c>
      <c r="L24" s="519">
        <v>5000</v>
      </c>
      <c r="M24" s="521"/>
      <c r="N24" s="539"/>
    </row>
    <row r="25" spans="1:14" s="420" customFormat="1">
      <c r="A25" s="225">
        <v>14</v>
      </c>
      <c r="B25" s="512" t="s">
        <v>1024</v>
      </c>
      <c r="C25" s="536">
        <f>F25/D25</f>
        <v>500</v>
      </c>
      <c r="D25" s="520">
        <v>10</v>
      </c>
      <c r="E25" s="537" t="s">
        <v>1017</v>
      </c>
      <c r="F25" s="538">
        <v>5000</v>
      </c>
      <c r="G25" s="520">
        <v>5</v>
      </c>
      <c r="H25" s="516">
        <v>5000</v>
      </c>
      <c r="I25" s="518"/>
      <c r="J25" s="518"/>
      <c r="K25" s="520">
        <v>5</v>
      </c>
      <c r="L25" s="519">
        <v>5000</v>
      </c>
      <c r="M25" s="521"/>
      <c r="N25" s="539"/>
    </row>
    <row r="26" spans="1:14" s="420" customFormat="1">
      <c r="A26" s="225">
        <v>15</v>
      </c>
      <c r="B26" s="512" t="s">
        <v>1025</v>
      </c>
      <c r="C26" s="536">
        <f>F26/D26</f>
        <v>500</v>
      </c>
      <c r="D26" s="520">
        <v>10</v>
      </c>
      <c r="E26" s="537" t="s">
        <v>1017</v>
      </c>
      <c r="F26" s="538">
        <v>5000</v>
      </c>
      <c r="G26" s="520">
        <v>5</v>
      </c>
      <c r="H26" s="516">
        <v>2500</v>
      </c>
      <c r="I26" s="518"/>
      <c r="J26" s="518"/>
      <c r="K26" s="520">
        <v>5</v>
      </c>
      <c r="L26" s="519">
        <v>2500</v>
      </c>
      <c r="M26" s="521"/>
      <c r="N26" s="539"/>
    </row>
    <row r="27" spans="1:14" s="420" customFormat="1">
      <c r="A27" s="225">
        <v>16</v>
      </c>
      <c r="B27" s="512" t="s">
        <v>1026</v>
      </c>
      <c r="C27" s="536">
        <f>F27/D27</f>
        <v>350</v>
      </c>
      <c r="D27" s="520">
        <v>2</v>
      </c>
      <c r="E27" s="537" t="s">
        <v>1017</v>
      </c>
      <c r="F27" s="537">
        <v>700</v>
      </c>
      <c r="G27" s="520">
        <v>1</v>
      </c>
      <c r="H27" s="520">
        <v>350</v>
      </c>
      <c r="I27" s="518"/>
      <c r="J27" s="518"/>
      <c r="K27" s="520">
        <v>1</v>
      </c>
      <c r="L27" s="523">
        <v>350</v>
      </c>
      <c r="M27" s="521"/>
      <c r="N27" s="539"/>
    </row>
    <row r="28" spans="1:14" s="420" customFormat="1">
      <c r="A28" s="225">
        <v>17</v>
      </c>
      <c r="B28" s="512" t="s">
        <v>1027</v>
      </c>
      <c r="C28" s="536">
        <f>F28/D28</f>
        <v>30</v>
      </c>
      <c r="D28" s="520">
        <v>10</v>
      </c>
      <c r="E28" s="537" t="s">
        <v>46</v>
      </c>
      <c r="F28" s="537">
        <v>300</v>
      </c>
      <c r="G28" s="520">
        <v>5</v>
      </c>
      <c r="H28" s="520">
        <v>150</v>
      </c>
      <c r="I28" s="518"/>
      <c r="J28" s="518"/>
      <c r="K28" s="520">
        <v>5</v>
      </c>
      <c r="L28" s="523">
        <v>150</v>
      </c>
      <c r="M28" s="521"/>
      <c r="N28" s="539"/>
    </row>
    <row r="29" spans="1:14" s="420" customFormat="1">
      <c r="A29" s="225">
        <v>18</v>
      </c>
      <c r="B29" s="512" t="s">
        <v>1028</v>
      </c>
      <c r="C29" s="536">
        <f>F29/D29</f>
        <v>400</v>
      </c>
      <c r="D29" s="520">
        <v>50</v>
      </c>
      <c r="E29" s="537" t="s">
        <v>381</v>
      </c>
      <c r="F29" s="538">
        <v>20000</v>
      </c>
      <c r="G29" s="520">
        <v>25</v>
      </c>
      <c r="H29" s="516">
        <v>10000</v>
      </c>
      <c r="I29" s="512">
        <v>10</v>
      </c>
      <c r="J29" s="519">
        <v>5000</v>
      </c>
      <c r="K29" s="520">
        <v>15</v>
      </c>
      <c r="L29" s="519">
        <v>5000</v>
      </c>
      <c r="M29" s="521"/>
      <c r="N29" s="539"/>
    </row>
    <row r="30" spans="1:14" s="420" customFormat="1">
      <c r="A30" s="225">
        <v>19</v>
      </c>
      <c r="B30" s="512" t="s">
        <v>1029</v>
      </c>
      <c r="C30" s="536">
        <f>F30/D30</f>
        <v>600</v>
      </c>
      <c r="D30" s="520">
        <v>25</v>
      </c>
      <c r="E30" s="537" t="s">
        <v>381</v>
      </c>
      <c r="F30" s="538">
        <v>15000</v>
      </c>
      <c r="G30" s="520">
        <v>10</v>
      </c>
      <c r="H30" s="516">
        <v>5000</v>
      </c>
      <c r="I30" s="512">
        <v>5</v>
      </c>
      <c r="J30" s="519">
        <v>2500</v>
      </c>
      <c r="K30" s="520">
        <v>10</v>
      </c>
      <c r="L30" s="519">
        <v>7500</v>
      </c>
      <c r="M30" s="521"/>
      <c r="N30" s="539"/>
    </row>
    <row r="31" spans="1:14" s="420" customFormat="1">
      <c r="A31" s="225">
        <v>20</v>
      </c>
      <c r="B31" s="512" t="s">
        <v>1030</v>
      </c>
      <c r="C31" s="536">
        <f>F31/D31</f>
        <v>175</v>
      </c>
      <c r="D31" s="520">
        <v>25</v>
      </c>
      <c r="E31" s="537" t="s">
        <v>381</v>
      </c>
      <c r="F31" s="538">
        <v>4375</v>
      </c>
      <c r="G31" s="520">
        <v>10</v>
      </c>
      <c r="H31" s="516">
        <v>1750</v>
      </c>
      <c r="I31" s="512">
        <v>5</v>
      </c>
      <c r="J31" s="523">
        <v>875</v>
      </c>
      <c r="K31" s="520">
        <v>10</v>
      </c>
      <c r="L31" s="519">
        <v>1750</v>
      </c>
      <c r="M31" s="521"/>
      <c r="N31" s="539"/>
    </row>
    <row r="32" spans="1:14" s="420" customFormat="1">
      <c r="A32" s="225">
        <v>21</v>
      </c>
      <c r="B32" s="512" t="s">
        <v>1031</v>
      </c>
      <c r="C32" s="536">
        <f>F32/D32</f>
        <v>6</v>
      </c>
      <c r="D32" s="541">
        <v>4000</v>
      </c>
      <c r="E32" s="537" t="s">
        <v>46</v>
      </c>
      <c r="F32" s="538">
        <v>24000</v>
      </c>
      <c r="G32" s="518"/>
      <c r="H32" s="521"/>
      <c r="I32" s="518"/>
      <c r="J32" s="518"/>
      <c r="K32" s="541">
        <v>4000</v>
      </c>
      <c r="L32" s="519">
        <v>24000</v>
      </c>
      <c r="M32" s="521"/>
      <c r="N32" s="539"/>
    </row>
    <row r="33" spans="1:14" s="420" customFormat="1">
      <c r="A33" s="225">
        <v>22</v>
      </c>
      <c r="B33" s="512" t="s">
        <v>1032</v>
      </c>
      <c r="C33" s="536">
        <f>F33/D33</f>
        <v>15</v>
      </c>
      <c r="D33" s="520">
        <v>100</v>
      </c>
      <c r="E33" s="537" t="s">
        <v>46</v>
      </c>
      <c r="F33" s="538">
        <v>1500</v>
      </c>
      <c r="G33" s="520">
        <v>50</v>
      </c>
      <c r="H33" s="520">
        <v>750</v>
      </c>
      <c r="I33" s="518"/>
      <c r="J33" s="518"/>
      <c r="K33" s="520">
        <v>50</v>
      </c>
      <c r="L33" s="523">
        <v>750</v>
      </c>
      <c r="M33" s="521"/>
      <c r="N33" s="539"/>
    </row>
    <row r="34" spans="1:14" s="420" customFormat="1">
      <c r="A34" s="225">
        <v>23</v>
      </c>
      <c r="B34" s="512" t="s">
        <v>1033</v>
      </c>
      <c r="C34" s="536">
        <f>F34/D34</f>
        <v>2.5</v>
      </c>
      <c r="D34" s="520">
        <v>100</v>
      </c>
      <c r="E34" s="537" t="s">
        <v>46</v>
      </c>
      <c r="F34" s="537">
        <v>250</v>
      </c>
      <c r="G34" s="520">
        <v>25</v>
      </c>
      <c r="H34" s="520">
        <v>125</v>
      </c>
      <c r="I34" s="518"/>
      <c r="J34" s="518"/>
      <c r="K34" s="520">
        <v>25</v>
      </c>
      <c r="L34" s="523">
        <v>125</v>
      </c>
      <c r="M34" s="520"/>
      <c r="N34" s="542"/>
    </row>
    <row r="35" spans="1:14">
      <c r="A35" s="225">
        <v>24</v>
      </c>
      <c r="B35" s="512" t="s">
        <v>1034</v>
      </c>
      <c r="C35" s="536">
        <f>F35/D35</f>
        <v>15</v>
      </c>
      <c r="D35" s="520">
        <v>100</v>
      </c>
      <c r="E35" s="537" t="s">
        <v>46</v>
      </c>
      <c r="F35" s="538">
        <v>1500</v>
      </c>
      <c r="G35" s="520">
        <v>50</v>
      </c>
      <c r="H35" s="520">
        <v>750</v>
      </c>
      <c r="I35" s="518"/>
      <c r="J35" s="518"/>
      <c r="K35" s="520">
        <v>50</v>
      </c>
      <c r="L35" s="523">
        <v>750</v>
      </c>
      <c r="M35" s="521"/>
      <c r="N35" s="543"/>
    </row>
    <row r="36" spans="1:14">
      <c r="A36" s="225">
        <v>25</v>
      </c>
      <c r="B36" s="512" t="s">
        <v>1035</v>
      </c>
      <c r="C36" s="536">
        <f>F36/D36</f>
        <v>8</v>
      </c>
      <c r="D36" s="520">
        <v>100</v>
      </c>
      <c r="E36" s="537" t="s">
        <v>46</v>
      </c>
      <c r="F36" s="537">
        <v>800</v>
      </c>
      <c r="G36" s="520">
        <v>50</v>
      </c>
      <c r="H36" s="520">
        <v>400</v>
      </c>
      <c r="I36" s="518"/>
      <c r="J36" s="518"/>
      <c r="K36" s="520">
        <v>50</v>
      </c>
      <c r="L36" s="523">
        <v>400</v>
      </c>
      <c r="M36" s="521"/>
      <c r="N36" s="544"/>
    </row>
    <row r="37" spans="1:14">
      <c r="A37" s="225">
        <v>26</v>
      </c>
      <c r="B37" s="512" t="s">
        <v>1036</v>
      </c>
      <c r="C37" s="536">
        <f>F37/D37</f>
        <v>375</v>
      </c>
      <c r="D37" s="520">
        <v>6</v>
      </c>
      <c r="E37" s="537" t="s">
        <v>46</v>
      </c>
      <c r="F37" s="538">
        <v>2250</v>
      </c>
      <c r="G37" s="520">
        <v>3</v>
      </c>
      <c r="H37" s="516">
        <v>2250</v>
      </c>
      <c r="I37" s="518"/>
      <c r="J37" s="518"/>
      <c r="K37" s="520">
        <v>3</v>
      </c>
      <c r="L37" s="519">
        <v>2250</v>
      </c>
      <c r="M37" s="521"/>
      <c r="N37" s="543"/>
    </row>
    <row r="38" spans="1:14">
      <c r="A38" s="21" t="s">
        <v>82</v>
      </c>
      <c r="B38" s="22"/>
      <c r="C38" s="270">
        <f>SUM(C12:C37)</f>
        <v>8106.5</v>
      </c>
      <c r="D38" s="213">
        <f>SUM(D12:D37)</f>
        <v>4788</v>
      </c>
      <c r="E38" s="214"/>
      <c r="F38" s="545">
        <f>SUM(F12:F37)</f>
        <v>2889475</v>
      </c>
      <c r="G38" s="546">
        <f>SUM(G12:G37)</f>
        <v>321</v>
      </c>
      <c r="H38" s="547">
        <f>SUM(H12:H37)</f>
        <v>211525</v>
      </c>
      <c r="I38" s="548">
        <f>SUM(I12:I37)</f>
        <v>65</v>
      </c>
      <c r="J38" s="442">
        <f>SUM(J12:J37)</f>
        <v>254300</v>
      </c>
      <c r="K38" s="549">
        <f>SUM(K12:K37)</f>
        <v>4304</v>
      </c>
      <c r="L38" s="550">
        <f>SUM(L12:L37)</f>
        <v>306025</v>
      </c>
      <c r="M38" s="551">
        <f>SUM(M12:M37)</f>
        <v>15</v>
      </c>
      <c r="N38" s="218"/>
    </row>
    <row r="40" spans="1:14">
      <c r="A40" s="181" t="s">
        <v>0</v>
      </c>
      <c r="B40" s="181"/>
      <c r="C40" s="181"/>
    </row>
    <row r="41" spans="1:14">
      <c r="A41" s="182"/>
      <c r="B41" s="181"/>
      <c r="C41" s="181"/>
    </row>
    <row r="42" spans="1:14" customHeight="1" ht="15.75">
      <c r="F42" s="32" t="s">
        <v>1</v>
      </c>
      <c r="G42" s="32"/>
      <c r="H42" s="32"/>
      <c r="I42" s="32"/>
    </row>
    <row r="43" spans="1:14">
      <c r="G43" s="35" t="s">
        <v>2</v>
      </c>
      <c r="H43" s="35"/>
    </row>
    <row r="45" spans="1:14">
      <c r="A45" s="310" t="s">
        <v>541</v>
      </c>
      <c r="B45" s="310"/>
      <c r="C45" s="310"/>
      <c r="D45" s="310"/>
      <c r="E45" s="13"/>
      <c r="F45" s="1"/>
      <c r="G45" s="13"/>
      <c r="H45" s="1"/>
      <c r="I45" s="13"/>
      <c r="J45" s="13"/>
      <c r="K45" s="1"/>
      <c r="L45" s="13"/>
      <c r="M45" s="1"/>
      <c r="N45" s="13"/>
    </row>
    <row r="46" spans="1:14">
      <c r="A46" s="41" t="s">
        <v>1004</v>
      </c>
      <c r="B46" s="41"/>
      <c r="C46" s="41"/>
      <c r="D46" s="41"/>
      <c r="E46" s="41"/>
      <c r="F46" s="42" t="s">
        <v>5</v>
      </c>
      <c r="G46" s="42"/>
      <c r="H46" s="42"/>
      <c r="I46" s="42"/>
      <c r="J46" s="42"/>
      <c r="K46" s="43" t="s">
        <v>1037</v>
      </c>
      <c r="L46" s="43"/>
      <c r="M46" s="43"/>
      <c r="N46" s="43"/>
    </row>
    <row r="47" spans="1:14" customHeight="1" ht="15.75">
      <c r="A47" s="184" t="s">
        <v>1006</v>
      </c>
      <c r="B47" s="184"/>
      <c r="C47" s="184"/>
      <c r="D47" s="184"/>
      <c r="E47" s="184"/>
      <c r="F47" s="45" t="s">
        <v>8</v>
      </c>
      <c r="G47" s="42" t="s">
        <v>9</v>
      </c>
      <c r="H47" s="42"/>
      <c r="I47" s="42" t="s">
        <v>10</v>
      </c>
      <c r="J47" s="42"/>
      <c r="K47" s="46" t="s">
        <v>11</v>
      </c>
      <c r="L47" s="46"/>
      <c r="M47" s="46"/>
      <c r="N47" s="46"/>
    </row>
    <row r="48" spans="1:14">
      <c r="A48" s="47" t="s">
        <v>12</v>
      </c>
      <c r="B48" s="47" t="s">
        <v>13</v>
      </c>
      <c r="C48" s="47" t="s">
        <v>14</v>
      </c>
      <c r="D48" s="48" t="s">
        <v>15</v>
      </c>
      <c r="E48" s="49"/>
      <c r="F48" s="47" t="s">
        <v>16</v>
      </c>
      <c r="G48" s="42" t="s">
        <v>17</v>
      </c>
      <c r="H48" s="42"/>
      <c r="I48" s="42"/>
      <c r="J48" s="42"/>
      <c r="K48" s="42"/>
      <c r="L48" s="42"/>
      <c r="M48" s="42"/>
      <c r="N48" s="42"/>
    </row>
    <row r="49" spans="1:14">
      <c r="A49" s="47"/>
      <c r="B49" s="47"/>
      <c r="C49" s="47"/>
      <c r="D49" s="50"/>
      <c r="E49" s="51"/>
      <c r="F49" s="47"/>
      <c r="G49" s="52" t="s">
        <v>18</v>
      </c>
      <c r="H49" s="52"/>
      <c r="I49" s="185" t="s">
        <v>19</v>
      </c>
      <c r="J49" s="185"/>
      <c r="K49" s="54" t="s">
        <v>20</v>
      </c>
      <c r="L49" s="54"/>
      <c r="M49" s="186" t="s">
        <v>21</v>
      </c>
      <c r="N49" s="186"/>
    </row>
    <row r="50" spans="1:14">
      <c r="A50" s="47"/>
      <c r="B50" s="187"/>
      <c r="C50" s="47"/>
      <c r="D50" s="220" t="s">
        <v>22</v>
      </c>
      <c r="E50" s="220" t="s">
        <v>13</v>
      </c>
      <c r="F50" s="187"/>
      <c r="G50" s="221" t="s">
        <v>23</v>
      </c>
      <c r="H50" s="220" t="s">
        <v>24</v>
      </c>
      <c r="I50" s="511" t="s">
        <v>23</v>
      </c>
      <c r="J50" s="220" t="s">
        <v>24</v>
      </c>
      <c r="K50" s="220" t="s">
        <v>23</v>
      </c>
      <c r="L50" s="220" t="s">
        <v>24</v>
      </c>
      <c r="M50" s="220" t="s">
        <v>23</v>
      </c>
      <c r="N50" s="220" t="s">
        <v>24</v>
      </c>
    </row>
    <row r="51" spans="1:14">
      <c r="A51" s="222">
        <v>27</v>
      </c>
      <c r="B51" s="512" t="s">
        <v>1038</v>
      </c>
      <c r="C51" s="552">
        <f>F51/D51</f>
        <v>95</v>
      </c>
      <c r="D51" s="520">
        <v>20</v>
      </c>
      <c r="E51" s="520" t="s">
        <v>46</v>
      </c>
      <c r="F51" s="516">
        <v>1900</v>
      </c>
      <c r="G51" s="520">
        <v>10</v>
      </c>
      <c r="H51" s="520">
        <v>950</v>
      </c>
      <c r="I51" s="518"/>
      <c r="J51" s="518"/>
      <c r="K51" s="520">
        <v>10</v>
      </c>
      <c r="L51" s="523">
        <v>950</v>
      </c>
      <c r="M51" s="521"/>
      <c r="N51" s="518"/>
    </row>
    <row r="52" spans="1:14">
      <c r="A52" s="225">
        <v>28</v>
      </c>
      <c r="B52" s="512" t="s">
        <v>1039</v>
      </c>
      <c r="C52" s="552">
        <f>F52/D52</f>
        <v>710</v>
      </c>
      <c r="D52" s="520">
        <v>1</v>
      </c>
      <c r="E52" s="520" t="s">
        <v>192</v>
      </c>
      <c r="F52" s="520">
        <v>710</v>
      </c>
      <c r="G52" s="520">
        <v>1</v>
      </c>
      <c r="H52" s="520">
        <v>710</v>
      </c>
      <c r="I52" s="518"/>
      <c r="J52" s="518"/>
      <c r="K52" s="521"/>
      <c r="L52" s="518"/>
      <c r="M52" s="521"/>
      <c r="N52" s="518"/>
    </row>
    <row r="53" spans="1:14">
      <c r="A53" s="222">
        <v>29</v>
      </c>
      <c r="B53" s="512" t="s">
        <v>1040</v>
      </c>
      <c r="C53" s="552">
        <f>F53/D53</f>
        <v>168</v>
      </c>
      <c r="D53" s="520">
        <v>4</v>
      </c>
      <c r="E53" s="520" t="s">
        <v>41</v>
      </c>
      <c r="F53" s="520">
        <v>672</v>
      </c>
      <c r="G53" s="520">
        <v>2</v>
      </c>
      <c r="H53" s="520">
        <v>336</v>
      </c>
      <c r="I53" s="518"/>
      <c r="J53" s="518"/>
      <c r="K53" s="520">
        <v>2</v>
      </c>
      <c r="L53" s="523">
        <v>336</v>
      </c>
      <c r="M53" s="521"/>
      <c r="N53" s="518"/>
    </row>
    <row r="54" spans="1:14">
      <c r="A54" s="225">
        <v>30</v>
      </c>
      <c r="B54" s="512" t="s">
        <v>1041</v>
      </c>
      <c r="C54" s="552">
        <f>F54/D54</f>
        <v>480</v>
      </c>
      <c r="D54" s="520">
        <v>4</v>
      </c>
      <c r="E54" s="520" t="s">
        <v>41</v>
      </c>
      <c r="F54" s="516">
        <v>1920</v>
      </c>
      <c r="G54" s="520">
        <v>2</v>
      </c>
      <c r="H54" s="520">
        <v>960</v>
      </c>
      <c r="I54" s="512" t="s">
        <v>846</v>
      </c>
      <c r="J54" s="518"/>
      <c r="K54" s="520">
        <v>2</v>
      </c>
      <c r="L54" s="523">
        <v>960</v>
      </c>
      <c r="M54" s="521"/>
      <c r="N54" s="518"/>
    </row>
    <row r="55" spans="1:14">
      <c r="A55" s="222">
        <v>31</v>
      </c>
      <c r="B55" s="512" t="s">
        <v>1042</v>
      </c>
      <c r="C55" s="552">
        <f>F55/D55</f>
        <v>125</v>
      </c>
      <c r="D55" s="520">
        <v>10</v>
      </c>
      <c r="E55" s="520" t="s">
        <v>41</v>
      </c>
      <c r="F55" s="516">
        <v>1250</v>
      </c>
      <c r="G55" s="520">
        <v>5</v>
      </c>
      <c r="H55" s="520">
        <v>625</v>
      </c>
      <c r="I55" s="512"/>
      <c r="J55" s="523"/>
      <c r="K55" s="520">
        <v>5</v>
      </c>
      <c r="L55" s="523">
        <v>625</v>
      </c>
      <c r="M55" s="520"/>
      <c r="N55" s="523"/>
    </row>
    <row r="56" spans="1:14">
      <c r="A56" s="225">
        <v>32</v>
      </c>
      <c r="B56" s="512" t="s">
        <v>1043</v>
      </c>
      <c r="C56" s="552">
        <f>F56/D56</f>
        <v>300</v>
      </c>
      <c r="D56" s="520">
        <v>20</v>
      </c>
      <c r="E56" s="520" t="s">
        <v>46</v>
      </c>
      <c r="F56" s="516">
        <v>6000</v>
      </c>
      <c r="G56" s="520">
        <v>10</v>
      </c>
      <c r="H56" s="516">
        <v>3000</v>
      </c>
      <c r="I56" s="512" t="s">
        <v>846</v>
      </c>
      <c r="J56" s="523" t="s">
        <v>846</v>
      </c>
      <c r="K56" s="520">
        <v>10</v>
      </c>
      <c r="L56" s="519">
        <v>3000</v>
      </c>
      <c r="M56" s="521"/>
      <c r="N56" s="518"/>
    </row>
    <row r="57" spans="1:14" customHeight="1" ht="22.5">
      <c r="A57" s="222">
        <v>33</v>
      </c>
      <c r="B57" s="512" t="s">
        <v>1044</v>
      </c>
      <c r="C57" s="552">
        <f>F57/D57</f>
        <v>500</v>
      </c>
      <c r="D57" s="520">
        <v>20</v>
      </c>
      <c r="E57" s="520" t="s">
        <v>46</v>
      </c>
      <c r="F57" s="516">
        <v>10000</v>
      </c>
      <c r="G57" s="520">
        <v>5</v>
      </c>
      <c r="H57" s="516">
        <v>5000</v>
      </c>
      <c r="I57" s="518"/>
      <c r="J57" s="518"/>
      <c r="K57" s="520">
        <v>5</v>
      </c>
      <c r="L57" s="519">
        <v>5000</v>
      </c>
      <c r="M57" s="521"/>
      <c r="N57" s="518"/>
    </row>
    <row r="58" spans="1:14">
      <c r="A58" s="225">
        <v>34</v>
      </c>
      <c r="B58" s="512" t="s">
        <v>1045</v>
      </c>
      <c r="C58" s="552">
        <f>F58/D58</f>
        <v>140</v>
      </c>
      <c r="D58" s="520">
        <v>10</v>
      </c>
      <c r="E58" s="520" t="s">
        <v>46</v>
      </c>
      <c r="F58" s="516">
        <v>1400</v>
      </c>
      <c r="G58" s="520">
        <v>5</v>
      </c>
      <c r="H58" s="520">
        <v>700</v>
      </c>
      <c r="I58" s="518"/>
      <c r="J58" s="518"/>
      <c r="K58" s="520">
        <v>5</v>
      </c>
      <c r="L58" s="523">
        <v>700</v>
      </c>
      <c r="M58" s="521"/>
      <c r="N58" s="518"/>
    </row>
    <row r="59" spans="1:14">
      <c r="A59" s="222">
        <v>35</v>
      </c>
      <c r="B59" s="512" t="s">
        <v>1046</v>
      </c>
      <c r="C59" s="552">
        <f>F59/D59</f>
        <v>55</v>
      </c>
      <c r="D59" s="520">
        <v>6</v>
      </c>
      <c r="E59" s="520" t="s">
        <v>41</v>
      </c>
      <c r="F59" s="520">
        <v>330</v>
      </c>
      <c r="G59" s="520">
        <v>3</v>
      </c>
      <c r="H59" s="520">
        <v>165</v>
      </c>
      <c r="I59" s="518"/>
      <c r="J59" s="518"/>
      <c r="K59" s="520">
        <v>3</v>
      </c>
      <c r="L59" s="523">
        <v>165</v>
      </c>
      <c r="M59" s="521"/>
      <c r="N59" s="518"/>
    </row>
    <row r="60" spans="1:14">
      <c r="A60" s="225">
        <v>36</v>
      </c>
      <c r="B60" s="512" t="s">
        <v>1047</v>
      </c>
      <c r="C60" s="552">
        <f>F60/D60</f>
        <v>385</v>
      </c>
      <c r="D60" s="520">
        <v>3</v>
      </c>
      <c r="E60" s="520" t="s">
        <v>46</v>
      </c>
      <c r="F60" s="516">
        <v>1155</v>
      </c>
      <c r="G60" s="520">
        <v>3</v>
      </c>
      <c r="H60" s="516">
        <v>1155</v>
      </c>
      <c r="I60" s="518"/>
      <c r="J60" s="518"/>
      <c r="K60" s="520" t="s">
        <v>846</v>
      </c>
      <c r="L60" s="523" t="s">
        <v>846</v>
      </c>
      <c r="M60" s="521"/>
      <c r="N60" s="518"/>
    </row>
    <row r="61" spans="1:14">
      <c r="A61" s="222">
        <v>37</v>
      </c>
      <c r="B61" s="512" t="s">
        <v>1048</v>
      </c>
      <c r="C61" s="552">
        <f>F61/D61</f>
        <v>40</v>
      </c>
      <c r="D61" s="520">
        <v>2</v>
      </c>
      <c r="E61" s="520" t="s">
        <v>31</v>
      </c>
      <c r="F61" s="520">
        <v>80</v>
      </c>
      <c r="G61" s="520">
        <v>1</v>
      </c>
      <c r="H61" s="520">
        <v>40</v>
      </c>
      <c r="I61" s="518"/>
      <c r="J61" s="518"/>
      <c r="K61" s="520">
        <v>1</v>
      </c>
      <c r="L61" s="523">
        <v>40</v>
      </c>
      <c r="M61" s="521"/>
      <c r="N61" s="518"/>
    </row>
    <row r="62" spans="1:14">
      <c r="A62" s="225">
        <v>38</v>
      </c>
      <c r="B62" s="512" t="s">
        <v>1049</v>
      </c>
      <c r="C62" s="552">
        <f>F62/D62</f>
        <v>52</v>
      </c>
      <c r="D62" s="520">
        <v>5</v>
      </c>
      <c r="E62" s="520" t="s">
        <v>46</v>
      </c>
      <c r="F62" s="520">
        <v>260</v>
      </c>
      <c r="G62" s="520">
        <v>2</v>
      </c>
      <c r="H62" s="520">
        <v>130</v>
      </c>
      <c r="I62" s="518"/>
      <c r="J62" s="518"/>
      <c r="K62" s="520">
        <v>3</v>
      </c>
      <c r="L62" s="523">
        <v>195</v>
      </c>
      <c r="M62" s="521"/>
      <c r="N62" s="518"/>
    </row>
    <row r="63" spans="1:14">
      <c r="A63" s="222">
        <v>39</v>
      </c>
      <c r="B63" s="512" t="s">
        <v>1050</v>
      </c>
      <c r="C63" s="552">
        <f>F63/D63</f>
        <v>120</v>
      </c>
      <c r="D63" s="520">
        <v>1</v>
      </c>
      <c r="E63" s="520" t="s">
        <v>192</v>
      </c>
      <c r="F63" s="520">
        <v>120</v>
      </c>
      <c r="G63" s="520">
        <v>1</v>
      </c>
      <c r="H63" s="520">
        <v>120</v>
      </c>
      <c r="I63" s="518"/>
      <c r="J63" s="518"/>
      <c r="K63" s="521"/>
      <c r="L63" s="518"/>
      <c r="M63" s="521"/>
      <c r="N63" s="518"/>
    </row>
    <row r="64" spans="1:14">
      <c r="A64" s="225">
        <v>40</v>
      </c>
      <c r="B64" s="512" t="s">
        <v>823</v>
      </c>
      <c r="C64" s="552">
        <f>F64/D64</f>
        <v>50</v>
      </c>
      <c r="D64" s="520">
        <v>2</v>
      </c>
      <c r="E64" s="520" t="s">
        <v>41</v>
      </c>
      <c r="F64" s="520">
        <v>100</v>
      </c>
      <c r="G64" s="518"/>
      <c r="H64" s="521"/>
      <c r="I64" s="518"/>
      <c r="J64" s="518"/>
      <c r="K64" s="520">
        <v>2</v>
      </c>
      <c r="L64" s="523">
        <v>100</v>
      </c>
      <c r="M64" s="521"/>
      <c r="N64" s="518"/>
    </row>
    <row r="65" spans="1:14">
      <c r="A65" s="222">
        <v>41</v>
      </c>
      <c r="B65" s="512" t="s">
        <v>1051</v>
      </c>
      <c r="C65" s="552">
        <f>F65/D65</f>
        <v>30</v>
      </c>
      <c r="D65" s="520">
        <v>5</v>
      </c>
      <c r="E65" s="520" t="s">
        <v>46</v>
      </c>
      <c r="F65" s="520">
        <v>150</v>
      </c>
      <c r="G65" s="520">
        <v>2</v>
      </c>
      <c r="H65" s="520">
        <v>60</v>
      </c>
      <c r="I65" s="518"/>
      <c r="J65" s="518"/>
      <c r="K65" s="520">
        <v>3</v>
      </c>
      <c r="L65" s="523">
        <v>90</v>
      </c>
      <c r="M65" s="521"/>
      <c r="N65" s="518"/>
    </row>
    <row r="66" spans="1:14">
      <c r="A66" s="225">
        <v>42</v>
      </c>
      <c r="B66" s="512" t="s">
        <v>1052</v>
      </c>
      <c r="C66" s="552">
        <f>F66/D66</f>
        <v>50</v>
      </c>
      <c r="D66" s="520">
        <v>5</v>
      </c>
      <c r="E66" s="520" t="s">
        <v>46</v>
      </c>
      <c r="F66" s="520">
        <v>250</v>
      </c>
      <c r="G66" s="520">
        <v>2</v>
      </c>
      <c r="H66" s="520">
        <v>100</v>
      </c>
      <c r="I66" s="518"/>
      <c r="J66" s="518"/>
      <c r="K66" s="520">
        <v>3</v>
      </c>
      <c r="L66" s="523">
        <v>150</v>
      </c>
      <c r="M66" s="521"/>
      <c r="N66" s="518"/>
    </row>
    <row r="67" spans="1:14">
      <c r="A67" s="222">
        <v>43</v>
      </c>
      <c r="B67" s="512" t="s">
        <v>1053</v>
      </c>
      <c r="C67" s="552">
        <f>F67/D67</f>
        <v>120</v>
      </c>
      <c r="D67" s="520">
        <v>2</v>
      </c>
      <c r="E67" s="520" t="s">
        <v>802</v>
      </c>
      <c r="F67" s="520">
        <v>240</v>
      </c>
      <c r="G67" s="520">
        <v>1</v>
      </c>
      <c r="H67" s="520">
        <v>120</v>
      </c>
      <c r="I67" s="518"/>
      <c r="J67" s="518"/>
      <c r="K67" s="520">
        <v>1</v>
      </c>
      <c r="L67" s="523">
        <v>120</v>
      </c>
      <c r="M67" s="520"/>
      <c r="N67" s="523"/>
    </row>
    <row r="68" spans="1:14">
      <c r="A68" s="225">
        <v>44</v>
      </c>
      <c r="B68" s="512" t="s">
        <v>1054</v>
      </c>
      <c r="C68" s="552">
        <f>F68/D68</f>
        <v>50</v>
      </c>
      <c r="D68" s="520">
        <v>2</v>
      </c>
      <c r="E68" s="520" t="s">
        <v>46</v>
      </c>
      <c r="F68" s="520">
        <v>100</v>
      </c>
      <c r="G68" s="520">
        <v>2</v>
      </c>
      <c r="H68" s="520">
        <v>100</v>
      </c>
      <c r="I68" s="518"/>
      <c r="J68" s="518"/>
      <c r="K68" s="521"/>
      <c r="L68" s="518"/>
      <c r="M68" s="521"/>
      <c r="N68" s="518"/>
    </row>
    <row r="69" spans="1:14">
      <c r="A69" s="222">
        <v>45</v>
      </c>
      <c r="B69" s="512" t="s">
        <v>1055</v>
      </c>
      <c r="C69" s="552">
        <f>F69/D69</f>
        <v>300</v>
      </c>
      <c r="D69" s="520">
        <v>4</v>
      </c>
      <c r="E69" s="520" t="s">
        <v>46</v>
      </c>
      <c r="F69" s="516">
        <v>1200</v>
      </c>
      <c r="G69" s="520">
        <v>2</v>
      </c>
      <c r="H69" s="520">
        <v>600</v>
      </c>
      <c r="I69" s="518"/>
      <c r="J69" s="518"/>
      <c r="K69" s="520">
        <v>2</v>
      </c>
      <c r="L69" s="523">
        <v>600</v>
      </c>
      <c r="M69" s="521"/>
      <c r="N69" s="518"/>
    </row>
    <row r="70" spans="1:14">
      <c r="A70" s="225">
        <v>46</v>
      </c>
      <c r="B70" s="524" t="s">
        <v>1056</v>
      </c>
      <c r="C70" s="552">
        <f>F70/D70</f>
        <v>55</v>
      </c>
      <c r="D70" s="553">
        <v>6</v>
      </c>
      <c r="E70" s="553" t="s">
        <v>46</v>
      </c>
      <c r="F70" s="553">
        <v>330</v>
      </c>
      <c r="G70" s="553">
        <v>3</v>
      </c>
      <c r="H70" s="553">
        <v>165</v>
      </c>
      <c r="I70" s="554"/>
      <c r="J70" s="554"/>
      <c r="K70" s="553">
        <v>3</v>
      </c>
      <c r="L70" s="555">
        <v>165</v>
      </c>
      <c r="M70" s="521"/>
      <c r="N70" s="518"/>
    </row>
    <row r="71" spans="1:14" customHeight="1" ht="22.5">
      <c r="A71" s="222">
        <v>47</v>
      </c>
      <c r="B71" s="540" t="s">
        <v>1057</v>
      </c>
      <c r="C71" s="552">
        <f>F71/D71</f>
        <v>30</v>
      </c>
      <c r="D71" s="520">
        <v>12</v>
      </c>
      <c r="E71" s="520" t="s">
        <v>46</v>
      </c>
      <c r="F71" s="520">
        <v>360</v>
      </c>
      <c r="G71" s="520">
        <v>6</v>
      </c>
      <c r="H71" s="520">
        <v>180</v>
      </c>
      <c r="I71" s="518"/>
      <c r="J71" s="518"/>
      <c r="K71" s="520">
        <v>6</v>
      </c>
      <c r="L71" s="523">
        <v>180</v>
      </c>
      <c r="M71" s="556"/>
      <c r="N71" s="557"/>
    </row>
    <row r="72" spans="1:14">
      <c r="A72" s="225">
        <v>48</v>
      </c>
      <c r="B72" s="540" t="s">
        <v>1058</v>
      </c>
      <c r="C72" s="552">
        <f>F72/D72</f>
        <v>150</v>
      </c>
      <c r="D72" s="520">
        <v>4</v>
      </c>
      <c r="E72" s="520" t="s">
        <v>46</v>
      </c>
      <c r="F72" s="520">
        <v>600</v>
      </c>
      <c r="G72" s="520">
        <v>2</v>
      </c>
      <c r="H72" s="520">
        <v>300</v>
      </c>
      <c r="I72" s="518"/>
      <c r="J72" s="518"/>
      <c r="K72" s="520">
        <v>2</v>
      </c>
      <c r="L72" s="523">
        <v>300</v>
      </c>
      <c r="M72" s="558"/>
      <c r="N72" s="539"/>
    </row>
    <row r="73" spans="1:14">
      <c r="A73" s="222">
        <v>49</v>
      </c>
      <c r="B73" s="512" t="s">
        <v>1059</v>
      </c>
      <c r="C73" s="552">
        <f>F73/D73</f>
        <v>585</v>
      </c>
      <c r="D73" s="520">
        <v>10</v>
      </c>
      <c r="E73" s="520" t="s">
        <v>46</v>
      </c>
      <c r="F73" s="516">
        <v>5850</v>
      </c>
      <c r="G73" s="520">
        <v>5</v>
      </c>
      <c r="H73" s="516">
        <v>2925</v>
      </c>
      <c r="I73" s="518"/>
      <c r="J73" s="518"/>
      <c r="K73" s="520">
        <v>5</v>
      </c>
      <c r="L73" s="519">
        <v>2925</v>
      </c>
      <c r="M73" s="559"/>
      <c r="N73" s="542"/>
    </row>
    <row r="74" spans="1:14">
      <c r="A74" s="225">
        <v>50</v>
      </c>
      <c r="B74" s="540" t="s">
        <v>1060</v>
      </c>
      <c r="C74" s="552">
        <f>F74/D74</f>
        <v>360</v>
      </c>
      <c r="D74" s="520">
        <v>25</v>
      </c>
      <c r="E74" s="520" t="s">
        <v>46</v>
      </c>
      <c r="F74" s="516">
        <v>9000</v>
      </c>
      <c r="G74" s="520">
        <v>12</v>
      </c>
      <c r="H74" s="516">
        <v>4500</v>
      </c>
      <c r="I74" s="518"/>
      <c r="J74" s="518"/>
      <c r="K74" s="520">
        <v>12</v>
      </c>
      <c r="L74" s="519">
        <v>4500</v>
      </c>
      <c r="M74" s="558"/>
      <c r="N74" s="543"/>
    </row>
    <row r="75" spans="1:14">
      <c r="A75" s="222">
        <v>51</v>
      </c>
      <c r="B75" s="512" t="s">
        <v>1061</v>
      </c>
      <c r="C75" s="552">
        <f>F75/D75</f>
        <v>5</v>
      </c>
      <c r="D75" s="520">
        <v>50</v>
      </c>
      <c r="E75" s="520" t="s">
        <v>46</v>
      </c>
      <c r="F75" s="520">
        <v>250</v>
      </c>
      <c r="G75" s="520">
        <v>50</v>
      </c>
      <c r="H75" s="520">
        <v>250</v>
      </c>
      <c r="I75" s="512"/>
      <c r="J75" s="523"/>
      <c r="K75" s="520"/>
      <c r="L75" s="523"/>
      <c r="M75" s="558"/>
      <c r="N75" s="544"/>
    </row>
    <row r="76" spans="1:14">
      <c r="A76" s="225">
        <v>52</v>
      </c>
      <c r="B76" s="540" t="s">
        <v>1062</v>
      </c>
      <c r="C76" s="552">
        <f>F76/D76</f>
        <v>1200</v>
      </c>
      <c r="D76" s="520">
        <v>1</v>
      </c>
      <c r="E76" s="520" t="s">
        <v>371</v>
      </c>
      <c r="F76" s="516">
        <v>1200</v>
      </c>
      <c r="G76" s="520">
        <v>1</v>
      </c>
      <c r="H76" s="516">
        <v>1200</v>
      </c>
      <c r="I76" s="518"/>
      <c r="J76" s="518"/>
      <c r="K76" s="521"/>
      <c r="L76" s="518"/>
      <c r="M76" s="558"/>
      <c r="N76" s="543"/>
    </row>
    <row r="77" spans="1:14">
      <c r="A77" s="21" t="s">
        <v>82</v>
      </c>
      <c r="B77" s="211"/>
      <c r="C77" s="270">
        <f>SUM(C51:C76)</f>
        <v>6155</v>
      </c>
      <c r="D77" s="213">
        <f>SUM(D51:D76)</f>
        <v>234</v>
      </c>
      <c r="E77" s="214"/>
      <c r="F77" s="545">
        <f>SUM(F51:F76)</f>
        <v>45427</v>
      </c>
      <c r="G77" s="546">
        <f>SUM(G51:G76)</f>
        <v>138</v>
      </c>
      <c r="H77" s="547">
        <f>SUM(H51:H76)</f>
        <v>24391</v>
      </c>
      <c r="I77" s="548">
        <f>SUM(I51:I76)</f>
        <v>0</v>
      </c>
      <c r="J77" s="442">
        <f>SUM(J51:J76)</f>
        <v>0</v>
      </c>
      <c r="K77" s="549">
        <f>SUM(K51:K76)</f>
        <v>85</v>
      </c>
      <c r="L77" s="550">
        <f>SUM(L51:L76)</f>
        <v>21101</v>
      </c>
      <c r="M77" s="551">
        <f>SUM(M51:M76)</f>
        <v>0</v>
      </c>
      <c r="N77" s="218"/>
    </row>
    <row r="78" spans="1:14">
      <c r="A78" s="465"/>
      <c r="B78" s="457"/>
      <c r="C78" s="458"/>
      <c r="D78" s="459"/>
      <c r="E78" s="459"/>
      <c r="F78" s="481"/>
      <c r="G78" s="485"/>
      <c r="H78" s="479"/>
      <c r="I78" s="560"/>
      <c r="J78" s="466"/>
      <c r="K78" s="459"/>
      <c r="L78" s="480"/>
      <c r="M78" s="456"/>
      <c r="N78" s="464"/>
    </row>
    <row r="79" spans="1:14">
      <c r="A79" s="490"/>
      <c r="B79" s="490"/>
      <c r="C79" s="491"/>
      <c r="D79" s="453"/>
      <c r="E79" s="492"/>
      <c r="F79" s="561"/>
      <c r="G79" s="493"/>
      <c r="H79" s="561"/>
      <c r="I79" s="494"/>
      <c r="J79" s="495"/>
      <c r="K79" s="562"/>
      <c r="L79" s="491"/>
      <c r="M79" s="561"/>
      <c r="N79" s="496"/>
    </row>
    <row r="80" spans="1:14">
      <c r="A80" s="181" t="s">
        <v>0</v>
      </c>
      <c r="B80" s="181"/>
      <c r="C80" s="181"/>
    </row>
    <row r="81" spans="1:14">
      <c r="A81" s="182"/>
      <c r="B81" s="181"/>
      <c r="C81" s="181"/>
    </row>
    <row r="82" spans="1:14" customHeight="1" ht="15.75">
      <c r="F82" s="32" t="s">
        <v>1</v>
      </c>
      <c r="G82" s="32"/>
      <c r="H82" s="32"/>
      <c r="I82" s="32"/>
    </row>
    <row r="83" spans="1:14">
      <c r="G83" s="35" t="s">
        <v>2</v>
      </c>
      <c r="H83" s="35"/>
    </row>
    <row r="85" spans="1:14">
      <c r="A85" s="310" t="s">
        <v>541</v>
      </c>
      <c r="B85" s="310"/>
      <c r="C85" s="310"/>
      <c r="D85" s="310"/>
      <c r="E85" s="13"/>
      <c r="F85" s="1"/>
      <c r="G85" s="13"/>
      <c r="H85" s="1"/>
      <c r="I85" s="13"/>
      <c r="J85" s="13"/>
      <c r="K85" s="1"/>
      <c r="L85" s="13"/>
      <c r="M85" s="1"/>
      <c r="N85" s="13"/>
    </row>
    <row r="86" spans="1:14">
      <c r="A86" s="41" t="s">
        <v>1004</v>
      </c>
      <c r="B86" s="41"/>
      <c r="C86" s="41"/>
      <c r="D86" s="41"/>
      <c r="E86" s="41"/>
      <c r="F86" s="42" t="s">
        <v>5</v>
      </c>
      <c r="G86" s="42"/>
      <c r="H86" s="42"/>
      <c r="I86" s="42"/>
      <c r="J86" s="42"/>
      <c r="K86" s="43" t="s">
        <v>1063</v>
      </c>
      <c r="L86" s="43"/>
      <c r="M86" s="43"/>
      <c r="N86" s="43"/>
    </row>
    <row r="87" spans="1:14" customHeight="1" ht="15.75">
      <c r="A87" s="184" t="s">
        <v>1006</v>
      </c>
      <c r="B87" s="184"/>
      <c r="C87" s="184"/>
      <c r="D87" s="184"/>
      <c r="E87" s="184"/>
      <c r="F87" s="45" t="s">
        <v>8</v>
      </c>
      <c r="G87" s="42" t="s">
        <v>9</v>
      </c>
      <c r="H87" s="42"/>
      <c r="I87" s="42" t="s">
        <v>10</v>
      </c>
      <c r="J87" s="42"/>
      <c r="K87" s="46" t="s">
        <v>11</v>
      </c>
      <c r="L87" s="46"/>
      <c r="M87" s="46"/>
      <c r="N87" s="46"/>
    </row>
    <row r="88" spans="1:14">
      <c r="A88" s="47" t="s">
        <v>12</v>
      </c>
      <c r="B88" s="47" t="s">
        <v>13</v>
      </c>
      <c r="C88" s="47" t="s">
        <v>14</v>
      </c>
      <c r="D88" s="48" t="s">
        <v>15</v>
      </c>
      <c r="E88" s="49"/>
      <c r="F88" s="47" t="s">
        <v>16</v>
      </c>
      <c r="G88" s="42" t="s">
        <v>17</v>
      </c>
      <c r="H88" s="42"/>
      <c r="I88" s="42"/>
      <c r="J88" s="42"/>
      <c r="K88" s="42"/>
      <c r="L88" s="42"/>
      <c r="M88" s="42"/>
      <c r="N88" s="42"/>
    </row>
    <row r="89" spans="1:14">
      <c r="A89" s="47"/>
      <c r="B89" s="47"/>
      <c r="C89" s="47"/>
      <c r="D89" s="50"/>
      <c r="E89" s="51"/>
      <c r="F89" s="47"/>
      <c r="G89" s="52" t="s">
        <v>18</v>
      </c>
      <c r="H89" s="52"/>
      <c r="I89" s="185" t="s">
        <v>19</v>
      </c>
      <c r="J89" s="185"/>
      <c r="K89" s="54" t="s">
        <v>20</v>
      </c>
      <c r="L89" s="54"/>
      <c r="M89" s="186" t="s">
        <v>21</v>
      </c>
      <c r="N89" s="186"/>
    </row>
    <row r="90" spans="1:14">
      <c r="A90" s="47"/>
      <c r="B90" s="187"/>
      <c r="C90" s="47"/>
      <c r="D90" s="220" t="s">
        <v>22</v>
      </c>
      <c r="E90" s="220" t="s">
        <v>13</v>
      </c>
      <c r="F90" s="187"/>
      <c r="G90" s="221" t="s">
        <v>23</v>
      </c>
      <c r="H90" s="220" t="s">
        <v>24</v>
      </c>
      <c r="I90" s="511" t="s">
        <v>23</v>
      </c>
      <c r="J90" s="220" t="s">
        <v>24</v>
      </c>
      <c r="K90" s="220" t="s">
        <v>23</v>
      </c>
      <c r="L90" s="220" t="s">
        <v>24</v>
      </c>
      <c r="M90" s="220" t="s">
        <v>23</v>
      </c>
      <c r="N90" s="220" t="s">
        <v>24</v>
      </c>
    </row>
    <row r="91" spans="1:14">
      <c r="A91" s="222">
        <v>53</v>
      </c>
      <c r="B91" s="512" t="s">
        <v>1064</v>
      </c>
      <c r="C91" s="563"/>
      <c r="D91" s="520">
        <v>60</v>
      </c>
      <c r="E91" s="520" t="s">
        <v>46</v>
      </c>
      <c r="F91" s="516">
        <v>6000</v>
      </c>
      <c r="G91" s="520">
        <v>60</v>
      </c>
      <c r="H91" s="516">
        <v>6000</v>
      </c>
      <c r="I91" s="518"/>
      <c r="J91" s="518"/>
      <c r="K91" s="521"/>
      <c r="L91" s="518"/>
      <c r="M91" s="558"/>
      <c r="N91" s="519"/>
    </row>
    <row r="92" spans="1:14">
      <c r="A92" s="225">
        <v>54</v>
      </c>
      <c r="B92" s="540" t="s">
        <v>1065</v>
      </c>
      <c r="C92" s="563"/>
      <c r="D92" s="520">
        <v>60</v>
      </c>
      <c r="E92" s="520" t="s">
        <v>46</v>
      </c>
      <c r="F92" s="516">
        <v>2700</v>
      </c>
      <c r="G92" s="520">
        <v>60</v>
      </c>
      <c r="H92" s="516">
        <v>2700</v>
      </c>
      <c r="I92" s="518"/>
      <c r="J92" s="518"/>
      <c r="K92" s="521"/>
      <c r="L92" s="518"/>
      <c r="M92" s="558"/>
      <c r="N92" s="519"/>
    </row>
    <row r="93" spans="1:14">
      <c r="A93" s="225">
        <v>55</v>
      </c>
      <c r="B93" s="512" t="s">
        <v>1066</v>
      </c>
      <c r="C93" s="563"/>
      <c r="D93" s="520">
        <v>120</v>
      </c>
      <c r="E93" s="520" t="s">
        <v>46</v>
      </c>
      <c r="F93" s="520">
        <v>398</v>
      </c>
      <c r="G93" s="520">
        <v>120</v>
      </c>
      <c r="H93" s="520">
        <v>398</v>
      </c>
      <c r="I93" s="518"/>
      <c r="J93" s="518"/>
      <c r="K93" s="521"/>
      <c r="L93" s="518"/>
      <c r="M93" s="558"/>
      <c r="N93" s="523" t="s">
        <v>846</v>
      </c>
    </row>
    <row r="94" spans="1:14">
      <c r="A94" s="225">
        <v>56</v>
      </c>
      <c r="B94" s="512" t="s">
        <v>1067</v>
      </c>
      <c r="C94" s="563"/>
      <c r="D94" s="520">
        <v>26</v>
      </c>
      <c r="E94" s="520" t="s">
        <v>46</v>
      </c>
      <c r="F94" s="516">
        <v>25000</v>
      </c>
      <c r="G94" s="520">
        <v>10</v>
      </c>
      <c r="H94" s="520">
        <v>500</v>
      </c>
      <c r="I94" s="512">
        <v>100</v>
      </c>
      <c r="J94" s="523">
        <v>500</v>
      </c>
      <c r="K94" s="520">
        <v>8</v>
      </c>
      <c r="L94" s="519">
        <v>4000</v>
      </c>
      <c r="M94" s="558"/>
      <c r="N94" s="523" t="s">
        <v>846</v>
      </c>
    </row>
    <row r="95" spans="1:14" s="420" customFormat="1">
      <c r="A95" s="564">
        <v>57</v>
      </c>
      <c r="B95" s="565" t="s">
        <v>1068</v>
      </c>
      <c r="C95" s="414"/>
      <c r="D95" s="566"/>
      <c r="E95" s="567"/>
      <c r="F95" s="568">
        <v>200000</v>
      </c>
      <c r="G95" s="569"/>
      <c r="H95" s="570"/>
      <c r="I95" s="571"/>
      <c r="J95" s="572"/>
      <c r="K95" s="570"/>
      <c r="L95" s="572"/>
      <c r="M95" s="573"/>
      <c r="N95" s="574"/>
    </row>
    <row r="96" spans="1:14" s="420" customFormat="1">
      <c r="A96" s="575">
        <v>58</v>
      </c>
      <c r="B96" s="576" t="s">
        <v>1069</v>
      </c>
      <c r="C96" s="577">
        <f>F96/D96</f>
        <v>55.005500550055</v>
      </c>
      <c r="D96" s="578">
        <v>2727</v>
      </c>
      <c r="E96" s="573" t="s">
        <v>625</v>
      </c>
      <c r="F96" s="579">
        <v>150000</v>
      </c>
      <c r="G96" s="578">
        <v>1000</v>
      </c>
      <c r="H96" s="579">
        <v>50000</v>
      </c>
      <c r="I96" s="580">
        <v>665</v>
      </c>
      <c r="J96" s="581">
        <v>50000</v>
      </c>
      <c r="K96" s="578">
        <v>1000</v>
      </c>
      <c r="L96" s="581">
        <v>50000</v>
      </c>
      <c r="M96" s="582"/>
      <c r="N96" s="583"/>
    </row>
    <row r="97" spans="1:14" s="420" customFormat="1">
      <c r="A97" s="575">
        <v>59</v>
      </c>
      <c r="B97" s="580" t="s">
        <v>1070</v>
      </c>
      <c r="C97" s="584"/>
      <c r="D97" s="585"/>
      <c r="E97" s="586"/>
      <c r="F97" s="587"/>
      <c r="G97" s="570"/>
      <c r="H97" s="588"/>
      <c r="I97" s="571"/>
      <c r="J97" s="572"/>
      <c r="K97" s="570"/>
      <c r="L97" s="572"/>
      <c r="M97" s="589"/>
      <c r="N97" s="590"/>
    </row>
    <row r="98" spans="1:14">
      <c r="A98" s="225">
        <v>60</v>
      </c>
      <c r="B98" s="512" t="s">
        <v>1071</v>
      </c>
      <c r="C98" s="591"/>
      <c r="D98" s="520"/>
      <c r="E98" s="537"/>
      <c r="F98" s="516">
        <v>1500000</v>
      </c>
      <c r="G98" s="520"/>
      <c r="H98" s="520"/>
      <c r="I98" s="592">
        <v>2000</v>
      </c>
      <c r="J98" s="519">
        <v>400000</v>
      </c>
      <c r="K98" s="520" t="s">
        <v>1072</v>
      </c>
      <c r="L98" s="519">
        <v>400000</v>
      </c>
      <c r="M98" s="541">
        <v>3500</v>
      </c>
      <c r="N98" s="519">
        <v>600000</v>
      </c>
    </row>
    <row r="99" spans="1:14">
      <c r="A99" s="225">
        <v>61</v>
      </c>
      <c r="B99" s="512" t="s">
        <v>1073</v>
      </c>
      <c r="C99" s="591"/>
      <c r="D99" s="520"/>
      <c r="E99" s="537"/>
      <c r="F99" s="527">
        <v>500000</v>
      </c>
      <c r="G99" s="553"/>
      <c r="H99" s="527">
        <v>50000</v>
      </c>
      <c r="I99" s="524"/>
      <c r="J99" s="593">
        <v>50000</v>
      </c>
      <c r="K99" s="553"/>
      <c r="L99" s="593">
        <v>100000</v>
      </c>
      <c r="M99" s="553"/>
      <c r="N99" s="593">
        <v>100000</v>
      </c>
    </row>
    <row r="100" spans="1:14" customHeight="1" ht="15.75" s="420" customFormat="1">
      <c r="A100" s="575">
        <v>62</v>
      </c>
      <c r="B100" s="565" t="s">
        <v>1074</v>
      </c>
      <c r="C100" s="577"/>
      <c r="D100" s="589"/>
      <c r="E100" s="594"/>
      <c r="F100" s="595">
        <v>100000</v>
      </c>
      <c r="G100" s="596" t="s">
        <v>1010</v>
      </c>
      <c r="H100" s="589" t="s">
        <v>846</v>
      </c>
      <c r="I100" s="597" t="s">
        <v>846</v>
      </c>
      <c r="J100" s="598" t="s">
        <v>1010</v>
      </c>
      <c r="K100" s="589">
        <v>88</v>
      </c>
      <c r="L100" s="599">
        <v>48400</v>
      </c>
      <c r="M100" s="589">
        <v>66</v>
      </c>
      <c r="N100" s="599">
        <v>51600</v>
      </c>
    </row>
    <row r="101" spans="1:14" customHeight="1" ht="15.75" s="420" customFormat="1">
      <c r="A101" s="575">
        <v>63</v>
      </c>
      <c r="B101" s="600" t="s">
        <v>1075</v>
      </c>
      <c r="C101" s="577"/>
      <c r="D101" s="573">
        <v>50</v>
      </c>
      <c r="E101" s="573" t="s">
        <v>1076</v>
      </c>
      <c r="F101" s="579">
        <v>14000</v>
      </c>
      <c r="G101" s="573">
        <v>50</v>
      </c>
      <c r="H101" s="579">
        <v>14000</v>
      </c>
      <c r="I101" s="580" t="s">
        <v>846</v>
      </c>
      <c r="J101" s="574" t="s">
        <v>1010</v>
      </c>
      <c r="K101" s="573">
        <v>50</v>
      </c>
      <c r="L101" s="581">
        <v>100000</v>
      </c>
      <c r="M101" s="573">
        <v>300</v>
      </c>
      <c r="N101" s="581">
        <v>200000</v>
      </c>
    </row>
    <row r="102" spans="1:14">
      <c r="A102" s="21" t="s">
        <v>540</v>
      </c>
      <c r="B102" s="22"/>
      <c r="C102" s="601">
        <f>SUM(C91:C101)+C38</f>
        <v>8161.5055005501</v>
      </c>
      <c r="D102" s="602">
        <f>SUM(D91:D101)+D77+D38</f>
        <v>8065</v>
      </c>
      <c r="E102" s="214"/>
      <c r="F102" s="545">
        <f>SUM(F91:F101)</f>
        <v>2498098</v>
      </c>
      <c r="G102" s="546">
        <f>SUM(G91:G101)+G77+G38</f>
        <v>1759</v>
      </c>
      <c r="H102" s="547">
        <f>SUM(H91:H101)+H77+H38</f>
        <v>359514</v>
      </c>
      <c r="I102" s="548">
        <f>SUM(I91:I101)+I77+I38</f>
        <v>2830</v>
      </c>
      <c r="J102" s="442">
        <f>SUM(J91:J101)+J77+J38</f>
        <v>754800</v>
      </c>
      <c r="K102" s="549">
        <f>SUM(K91:K101)+K77+K38</f>
        <v>5535</v>
      </c>
      <c r="L102" s="550">
        <f>SUM(L91:L101)+L77+L38</f>
        <v>1029526</v>
      </c>
      <c r="M102" s="551">
        <f>SUM(M91:M101)+M77+M38</f>
        <v>3881</v>
      </c>
      <c r="N102" s="550">
        <f>SUM(N91:N101)+N77+N38</f>
        <v>951600</v>
      </c>
    </row>
    <row r="103" spans="1:14">
      <c r="A103" s="465"/>
      <c r="B103" s="499"/>
      <c r="C103" s="458"/>
      <c r="D103" s="500"/>
      <c r="E103" s="500"/>
      <c r="F103" s="482"/>
      <c r="G103" s="482"/>
      <c r="H103" s="482"/>
      <c r="I103" s="507"/>
      <c r="J103" s="506"/>
      <c r="K103" s="482"/>
      <c r="L103" s="506" t="s">
        <v>1077</v>
      </c>
      <c r="M103" s="500"/>
      <c r="N103" s="482"/>
    </row>
    <row r="104" spans="1:14">
      <c r="A104" s="465"/>
      <c r="B104" s="499"/>
      <c r="C104" s="458"/>
      <c r="D104" s="500"/>
      <c r="E104" s="500"/>
      <c r="F104" s="482"/>
      <c r="G104" s="482"/>
      <c r="H104" s="482"/>
      <c r="I104" s="507"/>
      <c r="J104" s="506"/>
      <c r="K104" s="482"/>
      <c r="L104" s="506"/>
      <c r="M104" s="500"/>
      <c r="N104" s="482"/>
    </row>
    <row r="105" spans="1:14">
      <c r="A105" s="490"/>
      <c r="B105" s="490"/>
      <c r="C105" s="491"/>
      <c r="D105" s="453"/>
      <c r="E105" s="492"/>
      <c r="F105" s="561"/>
      <c r="G105" s="493"/>
      <c r="H105" s="561"/>
      <c r="I105" s="494"/>
      <c r="J105" s="495"/>
      <c r="K105" s="562"/>
      <c r="L105" s="491"/>
      <c r="M105" s="561"/>
      <c r="N105" s="496"/>
    </row>
    <row r="106" spans="1:14">
      <c r="A106" s="444"/>
      <c r="B106" s="444"/>
      <c r="C106" s="444"/>
      <c r="D106" s="444"/>
      <c r="E106" s="444"/>
      <c r="F106" s="603"/>
      <c r="G106" s="444"/>
      <c r="H106" s="603"/>
      <c r="I106" s="444"/>
      <c r="J106" s="444"/>
      <c r="K106" s="603"/>
      <c r="L106" s="444"/>
      <c r="M106" s="603"/>
      <c r="N106" s="444"/>
    </row>
    <row r="107" spans="1:14">
      <c r="A107" s="443"/>
      <c r="B107" s="443"/>
      <c r="C107" s="443"/>
      <c r="D107" s="444"/>
      <c r="E107" s="444"/>
      <c r="F107" s="603"/>
      <c r="G107" s="444"/>
      <c r="H107" s="603"/>
      <c r="I107" s="444"/>
      <c r="J107" s="444"/>
      <c r="K107" s="603"/>
      <c r="L107" s="444"/>
      <c r="M107" s="603"/>
      <c r="N107" s="444"/>
    </row>
    <row r="108" spans="1:14">
      <c r="A108" s="445"/>
      <c r="B108" s="443"/>
      <c r="C108" s="443"/>
      <c r="D108" s="444"/>
      <c r="E108" s="444"/>
      <c r="F108" s="603"/>
      <c r="G108" s="444"/>
      <c r="H108" s="603"/>
      <c r="I108" s="444"/>
      <c r="J108" s="444"/>
      <c r="K108" s="603"/>
      <c r="L108" s="444"/>
      <c r="M108" s="603"/>
      <c r="N108" s="444"/>
    </row>
    <row r="109" spans="1:14" customHeight="1" ht="15.75">
      <c r="A109" s="444"/>
      <c r="B109" s="444"/>
      <c r="C109" s="444"/>
      <c r="D109" s="444"/>
      <c r="E109" s="444"/>
      <c r="F109" s="446"/>
      <c r="G109" s="446"/>
      <c r="H109" s="446"/>
      <c r="I109" s="446"/>
      <c r="J109" s="444"/>
      <c r="K109" s="603"/>
      <c r="L109" s="444"/>
      <c r="M109" s="603"/>
      <c r="N109" s="444"/>
    </row>
    <row r="110" spans="1:14">
      <c r="A110" s="444"/>
      <c r="B110" s="444"/>
      <c r="C110" s="444"/>
      <c r="D110" s="444"/>
      <c r="E110" s="444"/>
      <c r="F110" s="603"/>
      <c r="G110" s="447"/>
      <c r="H110" s="447"/>
      <c r="I110" s="444"/>
      <c r="J110" s="444"/>
      <c r="K110" s="603"/>
      <c r="L110" s="444"/>
      <c r="M110" s="603"/>
      <c r="N110" s="444"/>
    </row>
    <row r="111" spans="1:14">
      <c r="A111" s="444"/>
      <c r="B111" s="444"/>
      <c r="C111" s="444"/>
      <c r="D111" s="444"/>
      <c r="E111" s="444"/>
      <c r="F111" s="603"/>
      <c r="G111" s="444"/>
      <c r="H111" s="603"/>
      <c r="I111" s="444"/>
      <c r="J111" s="444"/>
      <c r="K111" s="603"/>
      <c r="L111" s="444"/>
      <c r="M111" s="603"/>
      <c r="N111" s="444"/>
    </row>
    <row r="112" spans="1:14">
      <c r="A112" s="448"/>
      <c r="B112" s="448"/>
      <c r="C112" s="448"/>
      <c r="D112" s="448"/>
      <c r="E112" s="449"/>
      <c r="F112" s="604"/>
      <c r="G112" s="449"/>
      <c r="H112" s="604"/>
      <c r="I112" s="449"/>
      <c r="J112" s="449"/>
      <c r="K112" s="604"/>
      <c r="L112" s="449"/>
      <c r="M112" s="604"/>
      <c r="N112" s="449"/>
    </row>
    <row r="113" spans="1:14">
      <c r="A113" s="450"/>
      <c r="B113" s="450"/>
      <c r="C113" s="450"/>
      <c r="D113" s="450"/>
      <c r="E113" s="450"/>
      <c r="F113" s="451"/>
      <c r="G113" s="451"/>
      <c r="H113" s="451"/>
      <c r="I113" s="451"/>
      <c r="J113" s="451"/>
      <c r="K113" s="452"/>
      <c r="L113" s="452"/>
      <c r="M113" s="452"/>
      <c r="N113" s="452"/>
    </row>
    <row r="114" spans="1:14">
      <c r="A114" s="452"/>
      <c r="B114" s="452"/>
      <c r="C114" s="452"/>
      <c r="D114" s="452"/>
      <c r="E114" s="452"/>
      <c r="F114" s="453"/>
      <c r="G114" s="451"/>
      <c r="H114" s="451"/>
      <c r="I114" s="451"/>
      <c r="J114" s="451"/>
      <c r="K114" s="452"/>
      <c r="L114" s="452"/>
      <c r="M114" s="452"/>
      <c r="N114" s="452"/>
    </row>
    <row r="115" spans="1:14">
      <c r="A115" s="454"/>
      <c r="B115" s="454"/>
      <c r="C115" s="454"/>
      <c r="D115" s="454"/>
      <c r="E115" s="454"/>
      <c r="F115" s="454"/>
      <c r="G115" s="451"/>
      <c r="H115" s="451"/>
      <c r="I115" s="451"/>
      <c r="J115" s="451"/>
      <c r="K115" s="451"/>
      <c r="L115" s="451"/>
      <c r="M115" s="451"/>
      <c r="N115" s="451"/>
    </row>
    <row r="116" spans="1:14">
      <c r="A116" s="454"/>
      <c r="B116" s="454"/>
      <c r="C116" s="454"/>
      <c r="D116" s="454"/>
      <c r="E116" s="454"/>
      <c r="F116" s="454"/>
      <c r="G116" s="454"/>
      <c r="H116" s="454"/>
      <c r="I116" s="454"/>
      <c r="J116" s="454"/>
      <c r="K116" s="451"/>
      <c r="L116" s="451"/>
      <c r="M116" s="451"/>
      <c r="N116" s="451"/>
    </row>
    <row r="117" spans="1:14">
      <c r="A117" s="454"/>
      <c r="B117" s="454"/>
      <c r="C117" s="454"/>
      <c r="D117" s="455"/>
      <c r="E117" s="455"/>
      <c r="F117" s="454"/>
      <c r="G117" s="453"/>
      <c r="H117" s="455"/>
      <c r="I117" s="605"/>
      <c r="J117" s="455"/>
      <c r="K117" s="455"/>
      <c r="L117" s="455"/>
      <c r="M117" s="455"/>
      <c r="N117" s="455"/>
    </row>
    <row r="118" spans="1:14">
      <c r="A118" s="456"/>
      <c r="B118" s="508"/>
      <c r="C118" s="458"/>
      <c r="D118" s="500"/>
      <c r="E118" s="500"/>
      <c r="F118" s="482"/>
      <c r="G118" s="482"/>
      <c r="H118" s="482"/>
      <c r="I118" s="606"/>
      <c r="J118" s="506"/>
      <c r="K118" s="482"/>
      <c r="L118" s="506"/>
      <c r="M118" s="500"/>
      <c r="N118" s="482"/>
    </row>
    <row r="119" spans="1:14">
      <c r="A119" s="465"/>
      <c r="B119" s="499"/>
      <c r="C119" s="458"/>
      <c r="D119" s="500"/>
      <c r="E119" s="500"/>
      <c r="F119" s="482"/>
      <c r="G119" s="482"/>
      <c r="H119" s="482"/>
      <c r="I119" s="606"/>
      <c r="J119" s="506"/>
      <c r="K119" s="482"/>
      <c r="L119" s="506"/>
      <c r="M119" s="500"/>
      <c r="N119" s="482"/>
    </row>
    <row r="120" spans="1:14">
      <c r="A120" s="465"/>
      <c r="B120" s="499"/>
      <c r="C120" s="458"/>
      <c r="D120" s="459"/>
      <c r="E120" s="459"/>
      <c r="F120" s="481"/>
      <c r="G120" s="459"/>
      <c r="H120" s="481"/>
      <c r="I120" s="457"/>
      <c r="J120" s="466"/>
      <c r="K120" s="459"/>
      <c r="L120" s="466"/>
      <c r="M120" s="456"/>
      <c r="N120" s="482"/>
    </row>
    <row r="121" spans="1:14">
      <c r="A121" s="490"/>
      <c r="B121" s="490"/>
      <c r="C121" s="491"/>
      <c r="D121" s="453"/>
      <c r="E121" s="492"/>
      <c r="F121" s="561"/>
      <c r="G121" s="510"/>
      <c r="H121" s="561"/>
      <c r="I121" s="494"/>
      <c r="J121" s="495"/>
      <c r="K121" s="562"/>
      <c r="L121" s="491"/>
      <c r="M121" s="561"/>
      <c r="N121" s="496"/>
    </row>
    <row r="122" spans="1:14">
      <c r="A122" s="444"/>
      <c r="B122" s="444"/>
      <c r="C122" s="444"/>
      <c r="D122" s="444"/>
      <c r="E122" s="444"/>
      <c r="F122" s="603"/>
      <c r="G122" s="444"/>
      <c r="H122" s="603"/>
      <c r="I122" s="444"/>
      <c r="J122" s="444"/>
      <c r="K122" s="603"/>
      <c r="L122" s="444"/>
      <c r="M122" s="603"/>
      <c r="N122" s="444"/>
    </row>
    <row r="123" spans="1:14">
      <c r="A123" s="444"/>
      <c r="B123" s="444"/>
      <c r="C123" s="444"/>
      <c r="D123" s="444"/>
      <c r="E123" s="444"/>
      <c r="F123" s="603"/>
      <c r="G123" s="444"/>
      <c r="H123" s="603"/>
      <c r="I123" s="444"/>
      <c r="J123" s="444"/>
      <c r="K123" s="603"/>
      <c r="L123" s="444"/>
      <c r="M123" s="603"/>
      <c r="N123" s="444"/>
    </row>
    <row r="124" spans="1:14">
      <c r="A124" s="444"/>
      <c r="B124" s="444"/>
      <c r="C124" s="444"/>
      <c r="D124" s="444"/>
      <c r="E124" s="444"/>
      <c r="F124" s="603"/>
      <c r="G124" s="444"/>
      <c r="H124" s="603"/>
      <c r="I124" s="444"/>
      <c r="J124" s="444"/>
      <c r="K124" s="603"/>
      <c r="L124" s="444"/>
      <c r="M124" s="603"/>
      <c r="N124" s="444"/>
    </row>
    <row r="125" spans="1:14">
      <c r="A125" s="444"/>
      <c r="B125" s="444"/>
      <c r="C125" s="444"/>
      <c r="D125" s="444"/>
      <c r="E125" s="444"/>
      <c r="F125" s="603"/>
      <c r="G125" s="444"/>
      <c r="H125" s="603"/>
      <c r="I125" s="444"/>
      <c r="J125" s="444"/>
      <c r="K125" s="603"/>
      <c r="L125" s="444"/>
      <c r="M125" s="603"/>
      <c r="N125" s="444"/>
    </row>
    <row r="126" spans="1:14">
      <c r="A126" s="444"/>
      <c r="B126" s="444"/>
      <c r="C126" s="444"/>
      <c r="D126" s="444"/>
      <c r="E126" s="444"/>
      <c r="F126" s="603"/>
      <c r="G126" s="444"/>
      <c r="H126" s="603"/>
      <c r="I126" s="444"/>
      <c r="J126" s="444"/>
      <c r="K126" s="603"/>
      <c r="L126" s="444"/>
      <c r="M126" s="603"/>
      <c r="N126" s="444"/>
    </row>
    <row r="127" spans="1:14">
      <c r="A127" s="444"/>
      <c r="B127" s="444"/>
      <c r="C127" s="444"/>
      <c r="D127" s="444"/>
      <c r="E127" s="444"/>
      <c r="F127" s="603"/>
      <c r="G127" s="444"/>
      <c r="H127" s="603"/>
      <c r="I127" s="444"/>
      <c r="J127" s="444"/>
      <c r="K127" s="603"/>
      <c r="L127" s="444"/>
      <c r="M127" s="603"/>
      <c r="N127" s="444"/>
    </row>
    <row r="128" spans="1:14">
      <c r="A128" s="444"/>
      <c r="B128" s="444"/>
      <c r="C128" s="444"/>
      <c r="D128" s="444"/>
      <c r="E128" s="444"/>
      <c r="F128" s="603"/>
      <c r="G128" s="444"/>
      <c r="H128" s="603"/>
      <c r="I128" s="444"/>
      <c r="J128" s="444"/>
      <c r="K128" s="603"/>
      <c r="L128" s="444"/>
      <c r="M128" s="603"/>
      <c r="N128" s="444"/>
    </row>
    <row r="129" spans="1:14">
      <c r="A129" s="444"/>
      <c r="B129" s="444"/>
      <c r="C129" s="444"/>
      <c r="D129" s="444"/>
      <c r="E129" s="444"/>
      <c r="F129" s="603"/>
      <c r="G129" s="444"/>
      <c r="H129" s="603"/>
      <c r="I129" s="444"/>
      <c r="J129" s="444"/>
      <c r="K129" s="603"/>
      <c r="L129" s="444"/>
      <c r="M129" s="603"/>
      <c r="N129" s="444"/>
    </row>
    <row r="130" spans="1:14">
      <c r="A130" s="444"/>
      <c r="B130" s="444"/>
      <c r="C130" s="444"/>
      <c r="D130" s="444"/>
      <c r="E130" s="444"/>
      <c r="F130" s="603"/>
      <c r="G130" s="444"/>
      <c r="H130" s="603"/>
      <c r="I130" s="444"/>
      <c r="J130" s="444"/>
      <c r="K130" s="603"/>
      <c r="L130" s="444"/>
      <c r="M130" s="603"/>
      <c r="N130" s="444"/>
    </row>
    <row r="131" spans="1:14">
      <c r="A131" s="444"/>
      <c r="B131" s="444"/>
      <c r="C131" s="444"/>
      <c r="D131" s="444"/>
      <c r="E131" s="444"/>
      <c r="F131" s="603"/>
      <c r="G131" s="444"/>
      <c r="H131" s="603"/>
      <c r="I131" s="444"/>
      <c r="J131" s="444"/>
      <c r="K131" s="603"/>
      <c r="L131" s="444"/>
      <c r="M131" s="603"/>
      <c r="N131" s="444"/>
    </row>
    <row r="132" spans="1:14">
      <c r="A132" s="444"/>
      <c r="B132" s="444"/>
      <c r="C132" s="444"/>
      <c r="D132" s="444"/>
      <c r="E132" s="444"/>
      <c r="F132" s="603"/>
      <c r="G132" s="444"/>
      <c r="H132" s="603"/>
      <c r="I132" s="444"/>
      <c r="J132" s="444"/>
      <c r="K132" s="603"/>
      <c r="L132" s="444"/>
      <c r="M132" s="603"/>
      <c r="N132" s="444"/>
    </row>
    <row r="133" spans="1:14">
      <c r="A133" s="444"/>
      <c r="B133" s="444"/>
      <c r="C133" s="444"/>
      <c r="D133" s="444"/>
      <c r="E133" s="444"/>
      <c r="F133" s="603"/>
      <c r="G133" s="444"/>
      <c r="H133" s="603"/>
      <c r="I133" s="444"/>
      <c r="J133" s="444"/>
      <c r="K133" s="603"/>
      <c r="L133" s="444"/>
      <c r="M133" s="603"/>
      <c r="N133" s="444"/>
    </row>
    <row r="134" spans="1:14">
      <c r="A134" s="444"/>
      <c r="B134" s="444"/>
      <c r="C134" s="444"/>
      <c r="D134" s="444"/>
      <c r="E134" s="444"/>
      <c r="F134" s="603"/>
      <c r="G134" s="444"/>
      <c r="H134" s="603"/>
      <c r="I134" s="444"/>
      <c r="J134" s="444"/>
      <c r="K134" s="603"/>
      <c r="L134" s="444"/>
      <c r="M134" s="603"/>
      <c r="N134" s="444"/>
    </row>
    <row r="135" spans="1:14">
      <c r="A135" s="444"/>
      <c r="B135" s="444"/>
      <c r="C135" s="444"/>
      <c r="D135" s="444"/>
      <c r="E135" s="444"/>
      <c r="F135" s="603"/>
      <c r="G135" s="444"/>
      <c r="H135" s="603"/>
      <c r="I135" s="444"/>
      <c r="J135" s="444"/>
      <c r="K135" s="603"/>
      <c r="L135" s="444"/>
      <c r="M135" s="603"/>
      <c r="N135" s="444"/>
    </row>
    <row r="136" spans="1:14">
      <c r="A136" s="444"/>
      <c r="B136" s="444"/>
      <c r="C136" s="444"/>
      <c r="D136" s="444"/>
      <c r="E136" s="444"/>
      <c r="F136" s="603"/>
      <c r="G136" s="444"/>
      <c r="H136" s="603"/>
      <c r="I136" s="444"/>
      <c r="J136" s="444"/>
      <c r="K136" s="603"/>
      <c r="L136" s="444"/>
      <c r="M136" s="603"/>
      <c r="N136" s="444"/>
    </row>
    <row r="137" spans="1:14">
      <c r="A137" s="444"/>
      <c r="B137" s="444"/>
      <c r="C137" s="444"/>
      <c r="D137" s="444"/>
      <c r="E137" s="444"/>
      <c r="F137" s="603"/>
      <c r="G137" s="444"/>
      <c r="H137" s="603"/>
      <c r="I137" s="444"/>
      <c r="J137" s="444"/>
      <c r="K137" s="603"/>
      <c r="L137" s="444"/>
      <c r="M137" s="603"/>
      <c r="N137" s="444"/>
    </row>
    <row r="138" spans="1:14">
      <c r="A138" s="444"/>
      <c r="B138" s="444"/>
      <c r="C138" s="444"/>
      <c r="D138" s="444"/>
      <c r="E138" s="444"/>
      <c r="F138" s="603"/>
      <c r="G138" s="444"/>
      <c r="H138" s="603"/>
      <c r="I138" s="444"/>
      <c r="J138" s="444"/>
      <c r="K138" s="603"/>
      <c r="L138" s="444"/>
      <c r="M138" s="603"/>
      <c r="N138" s="444"/>
    </row>
    <row r="139" spans="1:14">
      <c r="A139" s="444"/>
      <c r="B139" s="444"/>
      <c r="C139" s="444"/>
      <c r="D139" s="444"/>
      <c r="E139" s="444"/>
      <c r="F139" s="603"/>
      <c r="G139" s="444"/>
      <c r="H139" s="603"/>
      <c r="I139" s="444"/>
      <c r="J139" s="444"/>
      <c r="K139" s="603"/>
      <c r="L139" s="444"/>
      <c r="M139" s="603"/>
      <c r="N139" s="444"/>
    </row>
    <row r="140" spans="1:14">
      <c r="A140" s="444"/>
      <c r="B140" s="444"/>
      <c r="C140" s="444"/>
      <c r="D140" s="444"/>
      <c r="E140" s="444"/>
      <c r="F140" s="603"/>
      <c r="G140" s="444"/>
      <c r="H140" s="603"/>
      <c r="I140" s="444"/>
      <c r="J140" s="444"/>
      <c r="K140" s="603"/>
      <c r="L140" s="444"/>
      <c r="M140" s="603"/>
      <c r="N140" s="444"/>
    </row>
    <row r="141" spans="1:14">
      <c r="A141" s="444"/>
      <c r="B141" s="444"/>
      <c r="C141" s="444"/>
      <c r="D141" s="444"/>
      <c r="E141" s="444"/>
      <c r="F141" s="603"/>
      <c r="G141" s="444"/>
      <c r="H141" s="603"/>
      <c r="I141" s="444"/>
      <c r="J141" s="444"/>
      <c r="K141" s="603"/>
      <c r="L141" s="444"/>
      <c r="M141" s="603"/>
      <c r="N141" s="444"/>
    </row>
    <row r="142" spans="1:14">
      <c r="A142" s="444"/>
      <c r="B142" s="444"/>
      <c r="C142" s="444"/>
      <c r="D142" s="444"/>
      <c r="E142" s="444"/>
      <c r="F142" s="603"/>
      <c r="G142" s="444"/>
      <c r="H142" s="603"/>
      <c r="I142" s="444"/>
      <c r="J142" s="444"/>
      <c r="K142" s="603"/>
      <c r="L142" s="444"/>
      <c r="M142" s="603"/>
      <c r="N142" s="444"/>
    </row>
    <row r="143" spans="1:14">
      <c r="A143" s="444"/>
      <c r="B143" s="444"/>
      <c r="C143" s="444"/>
      <c r="D143" s="444"/>
      <c r="E143" s="444"/>
      <c r="F143" s="603"/>
      <c r="G143" s="444"/>
      <c r="H143" s="603"/>
      <c r="I143" s="444"/>
      <c r="J143" s="444"/>
      <c r="K143" s="603"/>
      <c r="L143" s="444"/>
      <c r="M143" s="603"/>
      <c r="N143" s="444"/>
    </row>
    <row r="144" spans="1:14">
      <c r="A144" s="444"/>
      <c r="B144" s="444"/>
      <c r="C144" s="444"/>
      <c r="D144" s="444"/>
      <c r="E144" s="444"/>
      <c r="F144" s="603"/>
      <c r="G144" s="444"/>
      <c r="H144" s="603"/>
      <c r="I144" s="444"/>
      <c r="J144" s="444"/>
      <c r="K144" s="603"/>
      <c r="L144" s="444"/>
      <c r="M144" s="603"/>
      <c r="N144" s="4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15:N115"/>
    <mergeCell ref="G116:H116"/>
    <mergeCell ref="I116:J116"/>
    <mergeCell ref="K116:L116"/>
    <mergeCell ref="M116:N116"/>
    <mergeCell ref="A121:B121"/>
    <mergeCell ref="K113:N113"/>
    <mergeCell ref="A114:E114"/>
    <mergeCell ref="G114:H114"/>
    <mergeCell ref="I114:J114"/>
    <mergeCell ref="K114:N114"/>
    <mergeCell ref="A115:A117"/>
    <mergeCell ref="B115:B117"/>
    <mergeCell ref="C115:C117"/>
    <mergeCell ref="D115:E116"/>
    <mergeCell ref="F115:F117"/>
    <mergeCell ref="A105:B105"/>
    <mergeCell ref="F109:I109"/>
    <mergeCell ref="G110:H110"/>
    <mergeCell ref="A112:D112"/>
    <mergeCell ref="A113:E113"/>
    <mergeCell ref="F113:J113"/>
    <mergeCell ref="G88:N88"/>
    <mergeCell ref="G89:H89"/>
    <mergeCell ref="I89:J89"/>
    <mergeCell ref="K89:L89"/>
    <mergeCell ref="M89:N89"/>
    <mergeCell ref="A102:B102"/>
    <mergeCell ref="K86:N86"/>
    <mergeCell ref="A87:E87"/>
    <mergeCell ref="G87:H87"/>
    <mergeCell ref="I87:J87"/>
    <mergeCell ref="K87:N87"/>
    <mergeCell ref="A88:A90"/>
    <mergeCell ref="B88:B90"/>
    <mergeCell ref="C88:C90"/>
    <mergeCell ref="D88:E89"/>
    <mergeCell ref="F88:F90"/>
    <mergeCell ref="A77:B77"/>
    <mergeCell ref="A79:B79"/>
    <mergeCell ref="F82:I82"/>
    <mergeCell ref="G83:H83"/>
    <mergeCell ref="A85:D85"/>
    <mergeCell ref="A86:E86"/>
    <mergeCell ref="F86:J86"/>
    <mergeCell ref="A48:A50"/>
    <mergeCell ref="B48:B50"/>
    <mergeCell ref="C48:C50"/>
    <mergeCell ref="D48:E49"/>
    <mergeCell ref="F48:F50"/>
    <mergeCell ref="G48:N48"/>
    <mergeCell ref="G49:H49"/>
    <mergeCell ref="I49:J49"/>
    <mergeCell ref="K49:L49"/>
    <mergeCell ref="M49:N49"/>
    <mergeCell ref="G43:H43"/>
    <mergeCell ref="A45:D45"/>
    <mergeCell ref="A46:E46"/>
    <mergeCell ref="F46:J46"/>
    <mergeCell ref="K46:N46"/>
    <mergeCell ref="A47:E47"/>
    <mergeCell ref="G47:H47"/>
    <mergeCell ref="I47:J47"/>
    <mergeCell ref="K47:N47"/>
    <mergeCell ref="G10:H10"/>
    <mergeCell ref="I10:J10"/>
    <mergeCell ref="K10:L10"/>
    <mergeCell ref="M10:N10"/>
    <mergeCell ref="A38:B38"/>
    <mergeCell ref="F42:I42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3622047244094" right="0.23622047244094" top="0.31322916666667" bottom="0" header="0.31496062992126" footer="0.31496062992126"/>
  <pageSetup paperSize="14" orientation="landscape" scale="9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39" man="1"/>
    <brk id="78" man="1"/>
    <brk id="10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44"/>
  <sheetViews>
    <sheetView tabSelected="0" workbookViewId="0" view="pageLayout" showGridLines="true" showRowColHeaders="1">
      <selection activeCell="B9" sqref="B9:B11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5">
      <c r="A8" s="184" t="s">
        <v>1078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>
      <c r="A12" s="366">
        <v>1</v>
      </c>
      <c r="B12" s="607" t="s">
        <v>1079</v>
      </c>
      <c r="C12" s="192">
        <f>F12/D12</f>
        <v>160</v>
      </c>
      <c r="D12" s="436">
        <v>20</v>
      </c>
      <c r="E12" s="436" t="s">
        <v>1080</v>
      </c>
      <c r="F12" s="192">
        <v>3200</v>
      </c>
      <c r="G12" s="436">
        <v>10</v>
      </c>
      <c r="H12" s="608">
        <v>1600</v>
      </c>
      <c r="I12" s="430"/>
      <c r="J12" s="431"/>
      <c r="K12" s="436">
        <v>10</v>
      </c>
      <c r="L12" s="608">
        <v>1600</v>
      </c>
      <c r="M12" s="430"/>
      <c r="N12" s="431"/>
    </row>
    <row r="13" spans="1:15">
      <c r="A13" s="370">
        <v>2</v>
      </c>
      <c r="B13" s="609" t="s">
        <v>1081</v>
      </c>
      <c r="C13" s="192">
        <f>F13/D13</f>
        <v>25</v>
      </c>
      <c r="D13" s="436">
        <v>30</v>
      </c>
      <c r="E13" s="436" t="s">
        <v>1082</v>
      </c>
      <c r="F13" s="610">
        <v>750</v>
      </c>
      <c r="G13" s="436">
        <v>15</v>
      </c>
      <c r="H13" s="437">
        <v>375</v>
      </c>
      <c r="I13" s="430"/>
      <c r="J13" s="434"/>
      <c r="K13" s="436">
        <v>15</v>
      </c>
      <c r="L13" s="437">
        <v>375</v>
      </c>
      <c r="M13" s="430"/>
      <c r="N13" s="434"/>
    </row>
    <row r="14" spans="1:15">
      <c r="A14" s="370">
        <v>3</v>
      </c>
      <c r="B14" s="611" t="s">
        <v>1083</v>
      </c>
      <c r="C14" s="192">
        <f>F14/D14</f>
        <v>10</v>
      </c>
      <c r="D14" s="612">
        <v>200</v>
      </c>
      <c r="E14" s="613" t="s">
        <v>1080</v>
      </c>
      <c r="F14" s="428">
        <v>2000</v>
      </c>
      <c r="G14" s="430">
        <v>100</v>
      </c>
      <c r="H14" s="431">
        <v>1000</v>
      </c>
      <c r="I14" s="430"/>
      <c r="J14" s="428"/>
      <c r="K14" s="430">
        <v>100</v>
      </c>
      <c r="L14" s="431">
        <v>1000</v>
      </c>
      <c r="M14" s="430"/>
      <c r="N14" s="428"/>
    </row>
    <row r="15" spans="1:15">
      <c r="A15" s="370">
        <v>4</v>
      </c>
      <c r="B15" s="611" t="s">
        <v>1084</v>
      </c>
      <c r="C15" s="192">
        <f>F15/D15</f>
        <v>320</v>
      </c>
      <c r="D15" s="430">
        <v>12</v>
      </c>
      <c r="E15" s="613" t="s">
        <v>1080</v>
      </c>
      <c r="F15" s="428">
        <v>3840</v>
      </c>
      <c r="G15" s="430">
        <v>6</v>
      </c>
      <c r="H15" s="431">
        <v>1920</v>
      </c>
      <c r="I15" s="430"/>
      <c r="J15" s="431"/>
      <c r="K15" s="430">
        <v>6</v>
      </c>
      <c r="L15" s="431">
        <v>1920</v>
      </c>
      <c r="M15" s="430"/>
      <c r="N15" s="431"/>
    </row>
    <row r="16" spans="1:15">
      <c r="A16" s="370">
        <v>5</v>
      </c>
      <c r="B16" s="611" t="s">
        <v>1085</v>
      </c>
      <c r="C16" s="192">
        <f>F16/D16</f>
        <v>196</v>
      </c>
      <c r="D16" s="362">
        <v>200</v>
      </c>
      <c r="E16" s="613" t="s">
        <v>1086</v>
      </c>
      <c r="F16" s="434">
        <v>39200</v>
      </c>
      <c r="G16" s="430">
        <v>100</v>
      </c>
      <c r="H16" s="433">
        <v>19600</v>
      </c>
      <c r="I16" s="430"/>
      <c r="J16" s="434"/>
      <c r="K16" s="430">
        <v>50</v>
      </c>
      <c r="L16" s="433">
        <v>9800</v>
      </c>
      <c r="M16" s="430">
        <v>50</v>
      </c>
      <c r="N16" s="434">
        <v>9800</v>
      </c>
    </row>
    <row r="17" spans="1:15">
      <c r="A17" s="370">
        <v>6</v>
      </c>
      <c r="B17" s="611" t="s">
        <v>1087</v>
      </c>
      <c r="C17" s="192">
        <f>F17/D17</f>
        <v>127.5</v>
      </c>
      <c r="D17" s="430">
        <v>50</v>
      </c>
      <c r="E17" s="613" t="s">
        <v>1086</v>
      </c>
      <c r="F17" s="428">
        <v>6375</v>
      </c>
      <c r="G17" s="430">
        <v>25</v>
      </c>
      <c r="H17" s="431">
        <v>3187.5</v>
      </c>
      <c r="I17" s="430"/>
      <c r="J17" s="431"/>
      <c r="K17" s="430">
        <v>25</v>
      </c>
      <c r="L17" s="431">
        <v>3187.5</v>
      </c>
      <c r="M17" s="430"/>
      <c r="N17" s="431"/>
    </row>
    <row r="18" spans="1:15">
      <c r="A18" s="370">
        <v>7</v>
      </c>
      <c r="B18" s="611" t="s">
        <v>1088</v>
      </c>
      <c r="C18" s="192">
        <f>F18/D18</f>
        <v>150</v>
      </c>
      <c r="D18" s="436">
        <v>1</v>
      </c>
      <c r="E18" s="436" t="s">
        <v>1089</v>
      </c>
      <c r="F18" s="610">
        <v>150</v>
      </c>
      <c r="G18" s="436">
        <v>1</v>
      </c>
      <c r="H18" s="437">
        <v>150</v>
      </c>
      <c r="I18" s="430"/>
      <c r="J18" s="431"/>
      <c r="K18" s="436"/>
      <c r="L18" s="437"/>
      <c r="M18" s="430"/>
      <c r="N18" s="431"/>
    </row>
    <row r="19" spans="1:15">
      <c r="A19" s="370">
        <v>8</v>
      </c>
      <c r="B19" s="611" t="s">
        <v>1090</v>
      </c>
      <c r="C19" s="192">
        <f>F19/D19</f>
        <v>50</v>
      </c>
      <c r="D19" s="436">
        <v>50</v>
      </c>
      <c r="E19" s="436" t="s">
        <v>1091</v>
      </c>
      <c r="F19" s="610">
        <v>2500</v>
      </c>
      <c r="G19" s="436">
        <v>25</v>
      </c>
      <c r="H19" s="437">
        <v>1250</v>
      </c>
      <c r="I19" s="430"/>
      <c r="J19" s="428"/>
      <c r="K19" s="436">
        <v>25</v>
      </c>
      <c r="L19" s="437">
        <v>1250</v>
      </c>
      <c r="M19" s="430"/>
      <c r="N19" s="428"/>
    </row>
    <row r="20" spans="1:15">
      <c r="A20" s="370">
        <v>9</v>
      </c>
      <c r="B20" s="611" t="s">
        <v>1092</v>
      </c>
      <c r="C20" s="192">
        <f>F20/D20</f>
        <v>20</v>
      </c>
      <c r="D20" s="430">
        <v>20</v>
      </c>
      <c r="E20" s="613" t="s">
        <v>1091</v>
      </c>
      <c r="F20" s="428">
        <v>400</v>
      </c>
      <c r="G20" s="430">
        <v>10</v>
      </c>
      <c r="H20" s="431">
        <v>200</v>
      </c>
      <c r="I20" s="430"/>
      <c r="J20" s="431"/>
      <c r="K20" s="430">
        <v>10</v>
      </c>
      <c r="L20" s="431">
        <v>200</v>
      </c>
      <c r="M20" s="430"/>
      <c r="N20" s="431"/>
    </row>
    <row r="21" spans="1:15">
      <c r="A21" s="370">
        <v>10</v>
      </c>
      <c r="B21" s="611" t="s">
        <v>1093</v>
      </c>
      <c r="C21" s="192">
        <f>F21/D21</f>
        <v>65</v>
      </c>
      <c r="D21" s="436">
        <v>40</v>
      </c>
      <c r="E21" s="436" t="s">
        <v>1080</v>
      </c>
      <c r="F21" s="610">
        <v>2600</v>
      </c>
      <c r="G21" s="436">
        <v>20</v>
      </c>
      <c r="H21" s="437">
        <v>1300</v>
      </c>
      <c r="I21" s="430"/>
      <c r="J21" s="434"/>
      <c r="K21" s="436">
        <v>20</v>
      </c>
      <c r="L21" s="437">
        <v>1300</v>
      </c>
      <c r="M21" s="430"/>
      <c r="N21" s="434"/>
    </row>
    <row r="22" spans="1:15">
      <c r="A22" s="370">
        <v>11</v>
      </c>
      <c r="B22" s="611" t="s">
        <v>1094</v>
      </c>
      <c r="C22" s="192">
        <f>F22/D22</f>
        <v>45</v>
      </c>
      <c r="D22" s="436">
        <v>50</v>
      </c>
      <c r="E22" s="436" t="s">
        <v>1080</v>
      </c>
      <c r="F22" s="610">
        <v>2250</v>
      </c>
      <c r="G22" s="436">
        <v>25</v>
      </c>
      <c r="H22" s="437">
        <v>1125</v>
      </c>
      <c r="I22" s="430"/>
      <c r="J22" s="428"/>
      <c r="K22" s="436">
        <v>25</v>
      </c>
      <c r="L22" s="437">
        <v>1125</v>
      </c>
      <c r="M22" s="430"/>
      <c r="N22" s="431"/>
    </row>
    <row r="23" spans="1:15">
      <c r="A23" s="370">
        <v>12</v>
      </c>
      <c r="B23" s="611" t="s">
        <v>1095</v>
      </c>
      <c r="C23" s="192">
        <f>F23/D23</f>
        <v>139</v>
      </c>
      <c r="D23" s="436">
        <v>5</v>
      </c>
      <c r="E23" s="436" t="s">
        <v>1096</v>
      </c>
      <c r="F23" s="610">
        <v>695</v>
      </c>
      <c r="G23" s="436">
        <v>3</v>
      </c>
      <c r="H23" s="437">
        <v>417</v>
      </c>
      <c r="I23" s="430"/>
      <c r="J23" s="431"/>
      <c r="K23" s="436">
        <v>2</v>
      </c>
      <c r="L23" s="437">
        <v>278</v>
      </c>
      <c r="M23" s="430"/>
      <c r="N23" s="431"/>
    </row>
    <row r="24" spans="1:15">
      <c r="A24" s="370">
        <v>13</v>
      </c>
      <c r="B24" s="611" t="s">
        <v>1097</v>
      </c>
      <c r="C24" s="192">
        <f>F24/D24</f>
        <v>5</v>
      </c>
      <c r="D24" s="362">
        <v>400</v>
      </c>
      <c r="E24" s="610" t="s">
        <v>1080</v>
      </c>
      <c r="F24" s="434">
        <v>2000</v>
      </c>
      <c r="G24" s="430">
        <v>200</v>
      </c>
      <c r="H24" s="433">
        <v>1000</v>
      </c>
      <c r="I24" s="430"/>
      <c r="J24" s="434"/>
      <c r="K24" s="430">
        <v>200</v>
      </c>
      <c r="L24" s="433">
        <v>1000</v>
      </c>
      <c r="M24" s="430"/>
      <c r="N24" s="434"/>
    </row>
    <row r="25" spans="1:15">
      <c r="A25" s="370">
        <v>14</v>
      </c>
      <c r="B25" s="611" t="s">
        <v>1098</v>
      </c>
      <c r="C25" s="192">
        <f>F25/D25</f>
        <v>40</v>
      </c>
      <c r="D25" s="436">
        <v>4</v>
      </c>
      <c r="E25" s="436" t="s">
        <v>1080</v>
      </c>
      <c r="F25" s="610">
        <v>160</v>
      </c>
      <c r="G25" s="436">
        <v>2</v>
      </c>
      <c r="H25" s="437">
        <v>80</v>
      </c>
      <c r="I25" s="430"/>
      <c r="J25" s="431"/>
      <c r="K25" s="436">
        <v>2</v>
      </c>
      <c r="L25" s="437">
        <v>80</v>
      </c>
      <c r="M25" s="430"/>
      <c r="N25" s="431"/>
    </row>
    <row r="26" spans="1:15">
      <c r="A26" s="370">
        <v>15</v>
      </c>
      <c r="B26" s="614" t="s">
        <v>1099</v>
      </c>
      <c r="C26" s="192">
        <f>F26/D26</f>
        <v>65</v>
      </c>
      <c r="D26" s="430">
        <v>2</v>
      </c>
      <c r="E26" s="613" t="s">
        <v>1100</v>
      </c>
      <c r="F26" s="428">
        <v>130</v>
      </c>
      <c r="G26" s="430">
        <v>1</v>
      </c>
      <c r="H26" s="431">
        <v>65</v>
      </c>
      <c r="I26" s="430"/>
      <c r="J26" s="431"/>
      <c r="K26" s="430">
        <v>1</v>
      </c>
      <c r="L26" s="431">
        <v>65</v>
      </c>
      <c r="M26" s="430"/>
      <c r="N26" s="431"/>
    </row>
    <row r="27" spans="1:15">
      <c r="A27" s="370">
        <v>16</v>
      </c>
      <c r="B27" s="615" t="s">
        <v>1101</v>
      </c>
      <c r="C27" s="192">
        <f>F27/D27</f>
        <v>42</v>
      </c>
      <c r="D27" s="436">
        <v>5</v>
      </c>
      <c r="E27" s="436" t="s">
        <v>1102</v>
      </c>
      <c r="F27" s="610">
        <v>210</v>
      </c>
      <c r="G27" s="436">
        <v>5</v>
      </c>
      <c r="H27" s="437">
        <v>210</v>
      </c>
      <c r="I27" s="430"/>
      <c r="J27" s="431"/>
      <c r="K27" s="436"/>
      <c r="L27" s="437"/>
      <c r="M27" s="430"/>
      <c r="N27" s="431"/>
    </row>
    <row r="28" spans="1:15">
      <c r="A28" s="370">
        <v>17</v>
      </c>
      <c r="B28" s="615" t="s">
        <v>1103</v>
      </c>
      <c r="C28" s="192">
        <f>F28/D28</f>
        <v>150</v>
      </c>
      <c r="D28" s="436">
        <v>5</v>
      </c>
      <c r="E28" s="436" t="s">
        <v>1080</v>
      </c>
      <c r="F28" s="610">
        <v>750</v>
      </c>
      <c r="G28" s="436">
        <v>3</v>
      </c>
      <c r="H28" s="437">
        <v>450</v>
      </c>
      <c r="I28" s="430"/>
      <c r="J28" s="434"/>
      <c r="K28" s="436">
        <v>2</v>
      </c>
      <c r="L28" s="437">
        <v>300</v>
      </c>
      <c r="M28" s="430"/>
      <c r="N28" s="434"/>
    </row>
    <row r="29" spans="1:15">
      <c r="A29" s="370">
        <v>18</v>
      </c>
      <c r="B29" s="615" t="s">
        <v>1104</v>
      </c>
      <c r="C29" s="192">
        <f>F29/D29</f>
        <v>230</v>
      </c>
      <c r="D29" s="430">
        <v>5</v>
      </c>
      <c r="E29" s="428" t="s">
        <v>1080</v>
      </c>
      <c r="F29" s="428">
        <v>1150</v>
      </c>
      <c r="G29" s="430">
        <v>3</v>
      </c>
      <c r="H29" s="431">
        <v>690</v>
      </c>
      <c r="I29" s="430"/>
      <c r="J29" s="428"/>
      <c r="K29" s="430">
        <v>2</v>
      </c>
      <c r="L29" s="431">
        <v>460</v>
      </c>
      <c r="M29" s="430"/>
      <c r="N29" s="431"/>
    </row>
    <row r="30" spans="1:15">
      <c r="A30" s="370">
        <v>19</v>
      </c>
      <c r="B30" s="615" t="s">
        <v>1105</v>
      </c>
      <c r="C30" s="192">
        <f>F30/D30</f>
        <v>92</v>
      </c>
      <c r="D30" s="362">
        <v>20</v>
      </c>
      <c r="E30" s="434" t="s">
        <v>1096</v>
      </c>
      <c r="F30" s="434">
        <v>1840</v>
      </c>
      <c r="G30" s="430">
        <v>10</v>
      </c>
      <c r="H30" s="433">
        <v>920</v>
      </c>
      <c r="I30" s="430"/>
      <c r="J30" s="431"/>
      <c r="K30" s="430">
        <v>10</v>
      </c>
      <c r="L30" s="433">
        <v>920</v>
      </c>
      <c r="M30" s="430"/>
      <c r="N30" s="431"/>
    </row>
    <row r="31" spans="1:15">
      <c r="A31" s="370">
        <v>20</v>
      </c>
      <c r="B31" s="615" t="s">
        <v>1106</v>
      </c>
      <c r="C31" s="192">
        <f>F31/D31</f>
        <v>35</v>
      </c>
      <c r="D31" s="362">
        <v>20</v>
      </c>
      <c r="E31" s="434" t="s">
        <v>1080</v>
      </c>
      <c r="F31" s="434">
        <v>700</v>
      </c>
      <c r="G31" s="430">
        <v>10</v>
      </c>
      <c r="H31" s="433">
        <v>350</v>
      </c>
      <c r="I31" s="430"/>
      <c r="J31" s="434"/>
      <c r="K31" s="430">
        <v>10</v>
      </c>
      <c r="L31" s="433">
        <v>350</v>
      </c>
      <c r="M31" s="430"/>
      <c r="N31" s="434"/>
    </row>
    <row r="32" spans="1:15">
      <c r="A32" s="370">
        <v>21</v>
      </c>
      <c r="B32" s="615" t="s">
        <v>1107</v>
      </c>
      <c r="C32" s="192">
        <f>F32/D32</f>
        <v>35</v>
      </c>
      <c r="D32" s="430">
        <v>50</v>
      </c>
      <c r="E32" s="428" t="s">
        <v>1108</v>
      </c>
      <c r="F32" s="428">
        <v>1750</v>
      </c>
      <c r="G32" s="430">
        <v>40</v>
      </c>
      <c r="H32" s="431">
        <v>1400</v>
      </c>
      <c r="I32" s="430"/>
      <c r="J32" s="431"/>
      <c r="K32" s="430">
        <v>10</v>
      </c>
      <c r="L32" s="431">
        <v>350</v>
      </c>
      <c r="M32" s="616"/>
      <c r="N32" s="431"/>
    </row>
    <row r="33" spans="1:15">
      <c r="A33" s="370">
        <v>22</v>
      </c>
      <c r="B33" s="615" t="s">
        <v>1109</v>
      </c>
      <c r="C33" s="192">
        <f>F33/D33</f>
        <v>780</v>
      </c>
      <c r="D33" s="362">
        <v>5</v>
      </c>
      <c r="E33" s="434" t="s">
        <v>1096</v>
      </c>
      <c r="F33" s="434">
        <v>3900</v>
      </c>
      <c r="G33" s="430">
        <v>3</v>
      </c>
      <c r="H33" s="433">
        <v>2340</v>
      </c>
      <c r="I33" s="430"/>
      <c r="J33" s="434"/>
      <c r="K33" s="430">
        <v>2</v>
      </c>
      <c r="L33" s="433">
        <v>1560</v>
      </c>
      <c r="M33" s="430"/>
      <c r="N33" s="434"/>
    </row>
    <row r="34" spans="1:15">
      <c r="A34" s="370">
        <v>23</v>
      </c>
      <c r="B34" s="615" t="s">
        <v>1110</v>
      </c>
      <c r="C34" s="192">
        <f>F34/D34</f>
        <v>30</v>
      </c>
      <c r="D34" s="436">
        <v>10</v>
      </c>
      <c r="E34" s="436" t="s">
        <v>1111</v>
      </c>
      <c r="F34" s="610">
        <v>300</v>
      </c>
      <c r="G34" s="436">
        <v>5</v>
      </c>
      <c r="H34" s="437">
        <v>150</v>
      </c>
      <c r="I34" s="430"/>
      <c r="J34" s="434"/>
      <c r="K34" s="436">
        <v>5</v>
      </c>
      <c r="L34" s="437">
        <v>150</v>
      </c>
      <c r="M34" s="430"/>
      <c r="N34" s="434"/>
    </row>
    <row r="35" spans="1:15">
      <c r="A35" s="370">
        <v>24</v>
      </c>
      <c r="B35" s="615" t="s">
        <v>1112</v>
      </c>
      <c r="C35" s="192">
        <f>F35/D35</f>
        <v>1008</v>
      </c>
      <c r="D35" s="436">
        <v>5</v>
      </c>
      <c r="E35" s="436" t="s">
        <v>1096</v>
      </c>
      <c r="F35" s="610">
        <v>5040</v>
      </c>
      <c r="G35" s="436">
        <v>5</v>
      </c>
      <c r="H35" s="437">
        <v>5040</v>
      </c>
      <c r="I35" s="430"/>
      <c r="J35" s="434"/>
      <c r="K35" s="436"/>
      <c r="L35" s="437"/>
      <c r="M35" s="430"/>
      <c r="N35" s="434"/>
    </row>
    <row r="36" spans="1:15">
      <c r="A36" s="370">
        <v>25</v>
      </c>
      <c r="B36" s="615" t="s">
        <v>1113</v>
      </c>
      <c r="C36" s="192">
        <f>F36/D36</f>
        <v>45</v>
      </c>
      <c r="D36" s="362">
        <v>40</v>
      </c>
      <c r="E36" s="434" t="s">
        <v>1096</v>
      </c>
      <c r="F36" s="434">
        <v>1800</v>
      </c>
      <c r="G36" s="430">
        <v>20</v>
      </c>
      <c r="H36" s="433">
        <v>900</v>
      </c>
      <c r="I36" s="430"/>
      <c r="J36" s="434"/>
      <c r="K36" s="430">
        <v>20</v>
      </c>
      <c r="L36" s="433">
        <v>900</v>
      </c>
      <c r="M36" s="430"/>
      <c r="N36" s="434"/>
    </row>
    <row r="37" spans="1:15">
      <c r="A37" s="370">
        <v>26</v>
      </c>
      <c r="B37" s="617" t="s">
        <v>1114</v>
      </c>
      <c r="C37" s="192">
        <f>F37/D37</f>
        <v>50</v>
      </c>
      <c r="D37" s="618">
        <v>6</v>
      </c>
      <c r="E37" s="619" t="s">
        <v>1108</v>
      </c>
      <c r="F37" s="619">
        <v>300</v>
      </c>
      <c r="G37" s="198">
        <v>6</v>
      </c>
      <c r="H37" s="620">
        <v>300</v>
      </c>
      <c r="I37" s="621"/>
      <c r="J37" s="619"/>
      <c r="K37" s="198"/>
      <c r="L37" s="620"/>
      <c r="M37" s="198"/>
      <c r="N37" s="619"/>
    </row>
    <row r="38" spans="1:15">
      <c r="A38" s="370">
        <v>27</v>
      </c>
      <c r="B38" s="615" t="s">
        <v>1115</v>
      </c>
      <c r="C38" s="192">
        <f>F38/D38</f>
        <v>866.66666666667</v>
      </c>
      <c r="D38" s="436">
        <v>15</v>
      </c>
      <c r="E38" s="436" t="s">
        <v>1116</v>
      </c>
      <c r="F38" s="610">
        <v>13000</v>
      </c>
      <c r="G38" s="610">
        <v>13000</v>
      </c>
      <c r="H38" s="436">
        <v>10</v>
      </c>
      <c r="I38" s="622">
        <v>9000</v>
      </c>
      <c r="J38" s="430"/>
      <c r="K38" s="431"/>
      <c r="L38" s="436"/>
      <c r="M38" s="622"/>
      <c r="N38" s="430">
        <v>5</v>
      </c>
      <c r="O38" s="209"/>
    </row>
    <row r="39" spans="1:15">
      <c r="A39" s="370">
        <v>28</v>
      </c>
      <c r="B39" s="615" t="s">
        <v>1117</v>
      </c>
      <c r="C39" s="192">
        <f>F39/D39</f>
        <v>350</v>
      </c>
      <c r="D39" s="436">
        <v>5</v>
      </c>
      <c r="E39" s="436" t="s">
        <v>1116</v>
      </c>
      <c r="F39" s="610">
        <v>1750</v>
      </c>
      <c r="G39" s="610">
        <v>1750</v>
      </c>
      <c r="H39" s="436"/>
      <c r="I39" s="622"/>
      <c r="J39" s="430">
        <v>5</v>
      </c>
      <c r="K39" s="434">
        <v>1750</v>
      </c>
      <c r="L39" s="436"/>
      <c r="M39" s="622"/>
      <c r="N39" s="430"/>
      <c r="O39" s="210"/>
    </row>
    <row r="40" spans="1:15">
      <c r="A40" s="21" t="s">
        <v>82</v>
      </c>
      <c r="B40" s="22"/>
      <c r="C40" s="270">
        <f>SUM(C12:C39)</f>
        <v>5131.1666666667</v>
      </c>
      <c r="D40" s="271">
        <f>SUM(D12:D39)</f>
        <v>1275</v>
      </c>
      <c r="E40" s="272"/>
      <c r="F40" s="270">
        <f>SUM(F12:F39)</f>
        <v>98740</v>
      </c>
      <c r="G40" s="215">
        <f>SUM(G12:G39)</f>
        <v>15403</v>
      </c>
      <c r="H40" s="212">
        <f>SUM(H12:H39)</f>
        <v>46029.5</v>
      </c>
      <c r="I40" s="216">
        <f>SUM(I12:I39)</f>
        <v>9000</v>
      </c>
      <c r="J40" s="217">
        <f>SUM(J12:J39)</f>
        <v>5</v>
      </c>
      <c r="K40" s="216">
        <f>SUM(K12:K39)</f>
        <v>2302</v>
      </c>
      <c r="L40" s="212">
        <f>SUM(L12:L39)</f>
        <v>28170.5</v>
      </c>
      <c r="M40" s="212">
        <f>SUM(M12:M39)</f>
        <v>50</v>
      </c>
      <c r="N40" s="218">
        <f>SUM(N12:N39)</f>
        <v>9805</v>
      </c>
    </row>
    <row r="42" spans="1:15">
      <c r="A42" s="181" t="s">
        <v>0</v>
      </c>
      <c r="B42" s="181"/>
      <c r="C42" s="181"/>
    </row>
    <row r="43" spans="1:15">
      <c r="A43" s="182"/>
      <c r="B43" s="181"/>
      <c r="C43" s="181"/>
    </row>
    <row r="44" spans="1:15" customHeight="1" ht="15.75">
      <c r="F44" s="32" t="s">
        <v>1</v>
      </c>
      <c r="G44" s="32"/>
      <c r="H44" s="32"/>
      <c r="I44" s="32"/>
    </row>
    <row r="45" spans="1:15">
      <c r="G45" s="35" t="s">
        <v>2</v>
      </c>
      <c r="H45" s="35"/>
    </row>
    <row r="47" spans="1:15">
      <c r="A47" s="310" t="s">
        <v>541</v>
      </c>
      <c r="B47" s="310"/>
      <c r="C47" s="310"/>
      <c r="D47" s="310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5">
      <c r="A48" s="41" t="s">
        <v>542</v>
      </c>
      <c r="B48" s="41"/>
      <c r="C48" s="41"/>
      <c r="D48" s="41"/>
      <c r="E48" s="41"/>
      <c r="F48" s="42" t="s">
        <v>5</v>
      </c>
      <c r="G48" s="42"/>
      <c r="H48" s="42"/>
      <c r="I48" s="42"/>
      <c r="J48" s="42"/>
      <c r="K48" s="43" t="s">
        <v>781</v>
      </c>
      <c r="L48" s="43"/>
      <c r="M48" s="43"/>
      <c r="N48" s="43"/>
    </row>
    <row r="49" spans="1:15">
      <c r="A49" s="184" t="s">
        <v>1078</v>
      </c>
      <c r="B49" s="184"/>
      <c r="C49" s="184"/>
      <c r="D49" s="184"/>
      <c r="E49" s="184"/>
      <c r="F49" s="45" t="s">
        <v>8</v>
      </c>
      <c r="G49" s="42" t="s">
        <v>9</v>
      </c>
      <c r="H49" s="42"/>
      <c r="I49" s="42" t="s">
        <v>10</v>
      </c>
      <c r="J49" s="42"/>
      <c r="K49" s="46" t="s">
        <v>11</v>
      </c>
      <c r="L49" s="46"/>
      <c r="M49" s="46"/>
      <c r="N49" s="46"/>
    </row>
    <row r="50" spans="1:15">
      <c r="A50" s="47" t="s">
        <v>12</v>
      </c>
      <c r="B50" s="47" t="s">
        <v>13</v>
      </c>
      <c r="C50" s="47" t="s">
        <v>14</v>
      </c>
      <c r="D50" s="48" t="s">
        <v>15</v>
      </c>
      <c r="E50" s="49"/>
      <c r="F50" s="47" t="s">
        <v>16</v>
      </c>
      <c r="G50" s="42" t="s">
        <v>17</v>
      </c>
      <c r="H50" s="42"/>
      <c r="I50" s="42"/>
      <c r="J50" s="42"/>
      <c r="K50" s="42"/>
      <c r="L50" s="42"/>
      <c r="M50" s="42"/>
      <c r="N50" s="42"/>
    </row>
    <row r="51" spans="1:15">
      <c r="A51" s="47"/>
      <c r="B51" s="47"/>
      <c r="C51" s="47"/>
      <c r="D51" s="50"/>
      <c r="E51" s="51"/>
      <c r="F51" s="47"/>
      <c r="G51" s="52" t="s">
        <v>18</v>
      </c>
      <c r="H51" s="52"/>
      <c r="I51" s="185" t="s">
        <v>19</v>
      </c>
      <c r="J51" s="185"/>
      <c r="K51" s="54" t="s">
        <v>20</v>
      </c>
      <c r="L51" s="54"/>
      <c r="M51" s="186" t="s">
        <v>21</v>
      </c>
      <c r="N51" s="186"/>
    </row>
    <row r="52" spans="1:15">
      <c r="A52" s="47"/>
      <c r="B52" s="47"/>
      <c r="C52" s="47"/>
      <c r="D52" s="57" t="s">
        <v>22</v>
      </c>
      <c r="E52" s="57" t="s">
        <v>13</v>
      </c>
      <c r="F52" s="47"/>
      <c r="G52" s="45" t="s">
        <v>23</v>
      </c>
      <c r="H52" s="57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5">
      <c r="A53" s="366">
        <v>29</v>
      </c>
      <c r="B53" s="615" t="s">
        <v>1118</v>
      </c>
      <c r="C53" s="192">
        <f>F53/D53</f>
        <v>90</v>
      </c>
      <c r="D53" s="436">
        <v>10</v>
      </c>
      <c r="E53" s="436" t="s">
        <v>1119</v>
      </c>
      <c r="F53" s="623">
        <v>900</v>
      </c>
      <c r="G53" s="430"/>
      <c r="H53" s="624"/>
      <c r="I53" s="430">
        <v>10</v>
      </c>
      <c r="J53" s="428">
        <v>900</v>
      </c>
      <c r="K53" s="430"/>
      <c r="L53" s="625"/>
      <c r="M53" s="430"/>
      <c r="N53" s="431"/>
    </row>
    <row r="54" spans="1:15">
      <c r="A54" s="370">
        <v>30</v>
      </c>
      <c r="B54" s="617" t="s">
        <v>1120</v>
      </c>
      <c r="C54" s="192">
        <f>F54/D54</f>
        <v>30</v>
      </c>
      <c r="D54" s="436">
        <v>50</v>
      </c>
      <c r="E54" s="436" t="s">
        <v>1121</v>
      </c>
      <c r="F54" s="626">
        <v>1500</v>
      </c>
      <c r="G54" s="436">
        <v>50</v>
      </c>
      <c r="H54" s="627">
        <v>1500</v>
      </c>
      <c r="I54" s="628"/>
      <c r="J54" s="628"/>
      <c r="K54" s="436"/>
      <c r="L54" s="626"/>
      <c r="M54" s="430"/>
      <c r="N54" s="431"/>
    </row>
    <row r="55" spans="1:15">
      <c r="A55" s="421"/>
      <c r="B55" s="629" t="s">
        <v>1122</v>
      </c>
      <c r="C55" s="416"/>
      <c r="D55" s="630"/>
      <c r="E55" s="631"/>
      <c r="F55" s="427"/>
      <c r="G55" s="418"/>
      <c r="H55" s="419"/>
      <c r="I55" s="418"/>
      <c r="J55" s="427"/>
      <c r="K55" s="418"/>
      <c r="L55" s="419"/>
      <c r="M55" s="418"/>
      <c r="N55" s="427"/>
    </row>
    <row r="56" spans="1:15">
      <c r="A56" s="421">
        <v>31</v>
      </c>
      <c r="B56" s="632" t="s">
        <v>1123</v>
      </c>
      <c r="C56" s="416">
        <f>F56/D56</f>
        <v>50</v>
      </c>
      <c r="D56" s="633">
        <v>3600</v>
      </c>
      <c r="E56" s="634" t="s">
        <v>1124</v>
      </c>
      <c r="F56" s="635">
        <v>180000</v>
      </c>
      <c r="G56" s="634">
        <v>900</v>
      </c>
      <c r="H56" s="636">
        <v>45000</v>
      </c>
      <c r="I56" s="637">
        <v>900</v>
      </c>
      <c r="J56" s="638">
        <v>45000</v>
      </c>
      <c r="K56" s="634">
        <v>900</v>
      </c>
      <c r="L56" s="636">
        <v>45000</v>
      </c>
      <c r="M56" s="637">
        <v>900</v>
      </c>
      <c r="N56" s="638">
        <v>45000</v>
      </c>
    </row>
    <row r="57" spans="1:15">
      <c r="A57" s="370">
        <v>32</v>
      </c>
      <c r="B57" s="615" t="s">
        <v>1125</v>
      </c>
      <c r="C57" s="192">
        <f>F57/D57</f>
        <v>40</v>
      </c>
      <c r="D57" s="436">
        <v>200</v>
      </c>
      <c r="E57" s="436" t="s">
        <v>1126</v>
      </c>
      <c r="F57" s="639">
        <v>8000</v>
      </c>
      <c r="G57" s="436">
        <v>100</v>
      </c>
      <c r="H57" s="627">
        <v>4000</v>
      </c>
      <c r="I57" s="436"/>
      <c r="J57" s="640"/>
      <c r="K57" s="436">
        <v>100</v>
      </c>
      <c r="L57" s="622">
        <v>4000</v>
      </c>
      <c r="M57" s="430"/>
      <c r="N57" s="431"/>
    </row>
    <row r="58" spans="1:15">
      <c r="A58" s="370">
        <v>33</v>
      </c>
      <c r="B58" s="615" t="s">
        <v>1127</v>
      </c>
      <c r="C58" s="192">
        <f>F58/D58</f>
        <v>250</v>
      </c>
      <c r="D58" s="430">
        <v>20</v>
      </c>
      <c r="E58" s="428" t="s">
        <v>1126</v>
      </c>
      <c r="F58" s="428">
        <v>5000</v>
      </c>
      <c r="G58" s="430">
        <v>10</v>
      </c>
      <c r="H58" s="431">
        <v>2500</v>
      </c>
      <c r="I58" s="430"/>
      <c r="J58" s="431"/>
      <c r="K58" s="430">
        <v>10</v>
      </c>
      <c r="L58" s="641">
        <v>2500</v>
      </c>
      <c r="M58" s="430"/>
      <c r="N58" s="642"/>
    </row>
    <row r="59" spans="1:15">
      <c r="A59" s="370">
        <v>34</v>
      </c>
      <c r="B59" s="615" t="s">
        <v>1128</v>
      </c>
      <c r="C59" s="192">
        <f>F59/D59</f>
        <v>850</v>
      </c>
      <c r="D59" s="436">
        <v>2</v>
      </c>
      <c r="E59" s="436" t="s">
        <v>1129</v>
      </c>
      <c r="F59" s="623">
        <v>1700</v>
      </c>
      <c r="G59" s="430"/>
      <c r="H59" s="623"/>
      <c r="I59" s="430"/>
      <c r="J59" s="428"/>
      <c r="K59" s="436">
        <v>2</v>
      </c>
      <c r="L59" s="624">
        <v>1700</v>
      </c>
      <c r="M59" s="430"/>
      <c r="N59" s="431"/>
    </row>
    <row r="60" spans="1:15">
      <c r="A60" s="370">
        <v>35</v>
      </c>
      <c r="B60" s="615" t="s">
        <v>1130</v>
      </c>
      <c r="C60" s="192">
        <f>F60/D60</f>
        <v>850</v>
      </c>
      <c r="D60" s="436">
        <v>4</v>
      </c>
      <c r="E60" s="436" t="s">
        <v>1129</v>
      </c>
      <c r="F60" s="643">
        <v>3400</v>
      </c>
      <c r="G60" s="436"/>
      <c r="H60" s="626"/>
      <c r="I60" s="628"/>
      <c r="J60" s="628"/>
      <c r="K60" s="436">
        <v>4</v>
      </c>
      <c r="L60" s="644">
        <v>3400</v>
      </c>
      <c r="M60" s="430"/>
      <c r="N60" s="431"/>
    </row>
    <row r="61" spans="1:15">
      <c r="A61" s="370">
        <v>36</v>
      </c>
      <c r="B61" s="615" t="s">
        <v>1131</v>
      </c>
      <c r="C61" s="192">
        <f>F61/D61</f>
        <v>850</v>
      </c>
      <c r="D61" s="436">
        <v>2</v>
      </c>
      <c r="E61" s="436" t="s">
        <v>1129</v>
      </c>
      <c r="F61" s="645">
        <v>1700</v>
      </c>
      <c r="G61" s="436"/>
      <c r="H61" s="626"/>
      <c r="I61" s="628"/>
      <c r="J61" s="628"/>
      <c r="K61" s="436">
        <v>2</v>
      </c>
      <c r="L61" s="626">
        <v>1700</v>
      </c>
      <c r="M61" s="430"/>
      <c r="N61" s="434"/>
    </row>
    <row r="62" spans="1:15">
      <c r="A62" s="370">
        <v>38</v>
      </c>
      <c r="B62" s="615" t="s">
        <v>1132</v>
      </c>
      <c r="C62" s="192">
        <f>F62/D62</f>
        <v>850</v>
      </c>
      <c r="D62" s="436">
        <v>2</v>
      </c>
      <c r="E62" s="436" t="s">
        <v>1129</v>
      </c>
      <c r="F62" s="645">
        <v>1700</v>
      </c>
      <c r="G62" s="436"/>
      <c r="H62" s="626"/>
      <c r="I62" s="628"/>
      <c r="J62" s="628"/>
      <c r="K62" s="436">
        <v>2</v>
      </c>
      <c r="L62" s="626">
        <v>1700</v>
      </c>
      <c r="M62" s="430"/>
      <c r="N62" s="431"/>
    </row>
    <row r="63" spans="1:15">
      <c r="A63" s="370">
        <v>39</v>
      </c>
      <c r="B63" s="615" t="s">
        <v>1133</v>
      </c>
      <c r="C63" s="192">
        <f>F63/D63</f>
        <v>850</v>
      </c>
      <c r="D63" s="313">
        <v>2</v>
      </c>
      <c r="E63" s="313" t="s">
        <v>1129</v>
      </c>
      <c r="F63" s="646">
        <v>1700</v>
      </c>
      <c r="G63" s="313"/>
      <c r="H63" s="647"/>
      <c r="I63" s="648"/>
      <c r="J63" s="648"/>
      <c r="K63" s="313">
        <v>2</v>
      </c>
      <c r="L63" s="647">
        <v>1700</v>
      </c>
      <c r="M63" s="198"/>
      <c r="N63" s="619"/>
    </row>
    <row r="64" spans="1:15">
      <c r="A64" s="370">
        <v>40</v>
      </c>
      <c r="B64" s="649" t="s">
        <v>1134</v>
      </c>
      <c r="C64" s="192">
        <f>F64/D64</f>
        <v>1400</v>
      </c>
      <c r="D64" s="436">
        <v>5</v>
      </c>
      <c r="E64" s="436" t="s">
        <v>1135</v>
      </c>
      <c r="F64" s="610">
        <v>7000</v>
      </c>
      <c r="G64" s="436"/>
      <c r="H64" s="622"/>
      <c r="I64" s="430">
        <v>5</v>
      </c>
      <c r="J64" s="431">
        <v>7000</v>
      </c>
      <c r="K64" s="436"/>
      <c r="L64" s="622"/>
      <c r="M64" s="430"/>
      <c r="N64" s="431"/>
    </row>
    <row r="65" spans="1:15">
      <c r="A65" s="370">
        <v>41</v>
      </c>
      <c r="B65" s="615" t="s">
        <v>1136</v>
      </c>
      <c r="C65" s="192">
        <f>F65/D65</f>
        <v>280</v>
      </c>
      <c r="D65" s="436">
        <v>5</v>
      </c>
      <c r="E65" s="436" t="s">
        <v>1135</v>
      </c>
      <c r="F65" s="623">
        <v>1400</v>
      </c>
      <c r="G65" s="436"/>
      <c r="H65" s="624"/>
      <c r="I65" s="430">
        <v>5</v>
      </c>
      <c r="J65" s="434">
        <v>1400</v>
      </c>
      <c r="K65" s="436"/>
      <c r="L65" s="624"/>
      <c r="M65" s="430"/>
      <c r="N65" s="434"/>
    </row>
    <row r="66" spans="1:15">
      <c r="A66" s="370">
        <v>42</v>
      </c>
      <c r="B66" s="615" t="s">
        <v>1137</v>
      </c>
      <c r="C66" s="192">
        <f>F66/D66</f>
        <v>100</v>
      </c>
      <c r="D66" s="436">
        <v>15</v>
      </c>
      <c r="E66" s="436" t="s">
        <v>1138</v>
      </c>
      <c r="F66" s="643">
        <v>1500</v>
      </c>
      <c r="G66" s="650"/>
      <c r="H66" s="651"/>
      <c r="I66" s="612">
        <v>15</v>
      </c>
      <c r="J66" s="644">
        <v>1500</v>
      </c>
      <c r="K66" s="436"/>
      <c r="L66" s="644"/>
      <c r="M66" s="430"/>
      <c r="N66" s="431"/>
    </row>
    <row r="67" spans="1:15">
      <c r="A67" s="370">
        <v>43</v>
      </c>
      <c r="B67" s="615" t="s">
        <v>1139</v>
      </c>
      <c r="C67" s="192">
        <f>F67/D67</f>
        <v>550</v>
      </c>
      <c r="D67" s="436">
        <v>1</v>
      </c>
      <c r="E67" s="436" t="s">
        <v>1140</v>
      </c>
      <c r="F67" s="645">
        <v>550</v>
      </c>
      <c r="G67" s="436"/>
      <c r="H67" s="627"/>
      <c r="I67" s="436">
        <v>1</v>
      </c>
      <c r="J67" s="626">
        <v>550</v>
      </c>
      <c r="K67" s="436"/>
      <c r="L67" s="626"/>
      <c r="M67" s="430"/>
      <c r="N67" s="431"/>
    </row>
    <row r="68" spans="1:15">
      <c r="A68" s="370">
        <v>44</v>
      </c>
      <c r="B68" s="615" t="s">
        <v>1141</v>
      </c>
      <c r="C68" s="192">
        <f>F68/D68</f>
        <v>100</v>
      </c>
      <c r="D68" s="436">
        <v>2</v>
      </c>
      <c r="E68" s="436" t="s">
        <v>1135</v>
      </c>
      <c r="F68" s="645">
        <v>200</v>
      </c>
      <c r="G68" s="436"/>
      <c r="H68" s="627"/>
      <c r="I68" s="436">
        <v>2</v>
      </c>
      <c r="J68" s="626">
        <v>200</v>
      </c>
      <c r="K68" s="436"/>
      <c r="L68" s="626"/>
      <c r="M68" s="430"/>
      <c r="N68" s="434"/>
    </row>
    <row r="69" spans="1:15">
      <c r="A69" s="370">
        <v>45</v>
      </c>
      <c r="B69" s="615" t="s">
        <v>1142</v>
      </c>
      <c r="C69" s="192">
        <f>F69/D69</f>
        <v>100</v>
      </c>
      <c r="D69" s="436">
        <v>2</v>
      </c>
      <c r="E69" s="436" t="s">
        <v>1135</v>
      </c>
      <c r="F69" s="645">
        <v>200</v>
      </c>
      <c r="G69" s="436"/>
      <c r="H69" s="627"/>
      <c r="I69" s="436">
        <v>2</v>
      </c>
      <c r="J69" s="626">
        <v>200</v>
      </c>
      <c r="K69" s="436"/>
      <c r="L69" s="626"/>
      <c r="M69" s="430"/>
      <c r="N69" s="431"/>
    </row>
    <row r="70" spans="1:15">
      <c r="A70" s="370">
        <v>46</v>
      </c>
      <c r="B70" s="615" t="s">
        <v>1143</v>
      </c>
      <c r="C70" s="192">
        <f>F70/D70</f>
        <v>35</v>
      </c>
      <c r="D70" s="436">
        <v>8</v>
      </c>
      <c r="E70" s="436" t="s">
        <v>1135</v>
      </c>
      <c r="F70" s="645">
        <v>280</v>
      </c>
      <c r="G70" s="436"/>
      <c r="H70" s="627"/>
      <c r="I70" s="436">
        <v>8</v>
      </c>
      <c r="J70" s="626">
        <v>280</v>
      </c>
      <c r="K70" s="436"/>
      <c r="L70" s="626"/>
      <c r="M70" s="430"/>
      <c r="N70" s="434"/>
    </row>
    <row r="71" spans="1:15">
      <c r="A71" s="370">
        <v>47</v>
      </c>
      <c r="B71" s="615" t="s">
        <v>1144</v>
      </c>
      <c r="C71" s="192">
        <f>F71/D71</f>
        <v>820</v>
      </c>
      <c r="D71" s="436">
        <v>1</v>
      </c>
      <c r="E71" s="436" t="s">
        <v>1140</v>
      </c>
      <c r="F71" s="645">
        <v>820</v>
      </c>
      <c r="G71" s="436"/>
      <c r="H71" s="627"/>
      <c r="I71" s="436">
        <v>1</v>
      </c>
      <c r="J71" s="626">
        <v>820</v>
      </c>
      <c r="K71" s="436"/>
      <c r="L71" s="626"/>
      <c r="M71" s="430"/>
      <c r="N71" s="434"/>
    </row>
    <row r="72" spans="1:15">
      <c r="A72" s="370">
        <v>48</v>
      </c>
      <c r="B72" s="615" t="s">
        <v>1145</v>
      </c>
      <c r="C72" s="192">
        <f>F72/D72</f>
        <v>820</v>
      </c>
      <c r="D72" s="436">
        <v>1</v>
      </c>
      <c r="E72" s="436" t="s">
        <v>1140</v>
      </c>
      <c r="F72" s="645">
        <v>820</v>
      </c>
      <c r="G72" s="436"/>
      <c r="H72" s="615"/>
      <c r="I72" s="436">
        <v>1</v>
      </c>
      <c r="J72" s="626">
        <v>820</v>
      </c>
      <c r="K72" s="436"/>
      <c r="L72" s="628"/>
      <c r="M72" s="430"/>
      <c r="N72" s="434"/>
    </row>
    <row r="73" spans="1:15">
      <c r="A73" s="370">
        <v>49</v>
      </c>
      <c r="B73" s="615" t="s">
        <v>1146</v>
      </c>
      <c r="C73" s="192">
        <f>F73/D73</f>
        <v>1420</v>
      </c>
      <c r="D73" s="436">
        <v>10</v>
      </c>
      <c r="E73" s="436" t="s">
        <v>1135</v>
      </c>
      <c r="F73" s="645">
        <v>14200</v>
      </c>
      <c r="G73" s="436"/>
      <c r="H73" s="627"/>
      <c r="I73" s="436">
        <v>10</v>
      </c>
      <c r="J73" s="626">
        <v>14200</v>
      </c>
      <c r="K73" s="436"/>
      <c r="L73" s="626"/>
      <c r="M73" s="430"/>
      <c r="N73" s="434"/>
    </row>
    <row r="74" spans="1:15">
      <c r="A74" s="370">
        <v>50</v>
      </c>
      <c r="B74" s="615" t="s">
        <v>1147</v>
      </c>
      <c r="C74" s="192">
        <f>F74/D74</f>
        <v>200</v>
      </c>
      <c r="D74" s="436">
        <v>10</v>
      </c>
      <c r="E74" s="436" t="s">
        <v>1135</v>
      </c>
      <c r="F74" s="645">
        <v>2000</v>
      </c>
      <c r="G74" s="436"/>
      <c r="H74" s="615"/>
      <c r="I74" s="436">
        <v>10</v>
      </c>
      <c r="J74" s="626">
        <v>2000</v>
      </c>
      <c r="K74" s="436"/>
      <c r="L74" s="628"/>
      <c r="M74" s="430"/>
      <c r="N74" s="434"/>
    </row>
    <row r="75" spans="1:15">
      <c r="A75" s="370">
        <v>51</v>
      </c>
      <c r="B75" s="615" t="s">
        <v>1148</v>
      </c>
      <c r="C75" s="192">
        <f>F75/D75</f>
        <v>100</v>
      </c>
      <c r="D75" s="436">
        <v>12</v>
      </c>
      <c r="E75" s="436" t="s">
        <v>1135</v>
      </c>
      <c r="F75" s="645">
        <v>1200</v>
      </c>
      <c r="G75" s="436"/>
      <c r="H75" s="627"/>
      <c r="I75" s="436">
        <v>12</v>
      </c>
      <c r="J75" s="626">
        <v>1200</v>
      </c>
      <c r="K75" s="436"/>
      <c r="L75" s="626"/>
      <c r="M75" s="430"/>
      <c r="N75" s="431"/>
    </row>
    <row r="76" spans="1:15">
      <c r="A76" s="370">
        <v>52</v>
      </c>
      <c r="B76" s="615" t="s">
        <v>1149</v>
      </c>
      <c r="C76" s="192">
        <f>F76/D76</f>
        <v>250</v>
      </c>
      <c r="D76" s="436">
        <v>5</v>
      </c>
      <c r="E76" s="436" t="s">
        <v>1150</v>
      </c>
      <c r="F76" s="645">
        <v>1250</v>
      </c>
      <c r="G76" s="436"/>
      <c r="H76" s="627"/>
      <c r="I76" s="436">
        <v>5</v>
      </c>
      <c r="J76" s="626">
        <v>1250</v>
      </c>
      <c r="K76" s="436"/>
      <c r="L76" s="652"/>
      <c r="M76" s="430"/>
      <c r="N76" s="434"/>
    </row>
    <row r="77" spans="1:15">
      <c r="A77" s="370">
        <v>53</v>
      </c>
      <c r="B77" s="615" t="s">
        <v>1151</v>
      </c>
      <c r="C77" s="192">
        <f>F77/D77</f>
        <v>80</v>
      </c>
      <c r="D77" s="198">
        <v>2</v>
      </c>
      <c r="E77" s="322" t="s">
        <v>1138</v>
      </c>
      <c r="F77" s="653">
        <v>160</v>
      </c>
      <c r="G77" s="198"/>
      <c r="H77" s="196"/>
      <c r="I77" s="198">
        <v>2</v>
      </c>
      <c r="J77" s="654">
        <v>160</v>
      </c>
      <c r="K77" s="198"/>
      <c r="L77" s="654"/>
      <c r="M77" s="198"/>
      <c r="N77" s="196"/>
    </row>
    <row r="78" spans="1:15">
      <c r="A78" s="370">
        <v>54</v>
      </c>
      <c r="B78" s="615" t="s">
        <v>1152</v>
      </c>
      <c r="C78" s="192">
        <f>F78/D78</f>
        <v>1000</v>
      </c>
      <c r="D78" s="436">
        <v>8</v>
      </c>
      <c r="E78" s="436" t="s">
        <v>1153</v>
      </c>
      <c r="F78" s="623">
        <v>8000</v>
      </c>
      <c r="G78" s="436">
        <v>2</v>
      </c>
      <c r="H78" s="622">
        <v>2000</v>
      </c>
      <c r="I78" s="430">
        <v>2</v>
      </c>
      <c r="J78" s="431">
        <v>2000</v>
      </c>
      <c r="K78" s="436">
        <v>2</v>
      </c>
      <c r="L78" s="624">
        <v>2000</v>
      </c>
      <c r="M78" s="430">
        <v>2</v>
      </c>
      <c r="N78" s="431">
        <v>2000</v>
      </c>
    </row>
    <row r="79" spans="1:15">
      <c r="A79" s="370">
        <v>55</v>
      </c>
      <c r="B79" s="615" t="s">
        <v>1154</v>
      </c>
      <c r="C79" s="192">
        <f>F79/D79</f>
        <v>35</v>
      </c>
      <c r="D79" s="436">
        <v>100</v>
      </c>
      <c r="E79" s="436" t="s">
        <v>1155</v>
      </c>
      <c r="F79" s="623">
        <v>3500</v>
      </c>
      <c r="G79" s="436"/>
      <c r="H79" s="624"/>
      <c r="I79" s="430">
        <v>50</v>
      </c>
      <c r="J79" s="434">
        <v>1750</v>
      </c>
      <c r="K79" s="436"/>
      <c r="L79" s="624"/>
      <c r="M79" s="430">
        <v>50</v>
      </c>
      <c r="N79" s="434">
        <v>1750</v>
      </c>
    </row>
    <row r="80" spans="1:15">
      <c r="A80" s="370">
        <v>56</v>
      </c>
      <c r="B80" s="615" t="s">
        <v>1156</v>
      </c>
      <c r="C80" s="192">
        <f>F80/D80</f>
        <v>100</v>
      </c>
      <c r="D80" s="436">
        <v>50</v>
      </c>
      <c r="E80" s="436" t="s">
        <v>1155</v>
      </c>
      <c r="F80" s="645">
        <v>5000</v>
      </c>
      <c r="G80" s="650"/>
      <c r="H80" s="651"/>
      <c r="I80" s="655">
        <v>25</v>
      </c>
      <c r="J80" s="626">
        <v>2500</v>
      </c>
      <c r="K80" s="436"/>
      <c r="L80" s="644"/>
      <c r="M80" s="430">
        <v>25</v>
      </c>
      <c r="N80" s="431">
        <v>2500</v>
      </c>
    </row>
    <row r="81" spans="1:15">
      <c r="A81" s="21" t="s">
        <v>82</v>
      </c>
      <c r="B81" s="22"/>
      <c r="C81" s="270">
        <f>SUM(C53:C80)</f>
        <v>12100</v>
      </c>
      <c r="D81" s="271">
        <f>SUM(D53:D80)</f>
        <v>4129</v>
      </c>
      <c r="E81" s="272"/>
      <c r="F81" s="270">
        <f>SUM(F53:F80)</f>
        <v>253680</v>
      </c>
      <c r="G81" s="215">
        <f>SUM(G53:G80)</f>
        <v>1062</v>
      </c>
      <c r="H81" s="212">
        <f>SUM(H53:H80)</f>
        <v>55000</v>
      </c>
      <c r="I81" s="216">
        <f>SUM(I53:I80)</f>
        <v>1066</v>
      </c>
      <c r="J81" s="217">
        <f>SUM(J53:J80)</f>
        <v>83730</v>
      </c>
      <c r="K81" s="216">
        <f>SUM(K53:K80)</f>
        <v>1024</v>
      </c>
      <c r="L81" s="212">
        <f>SUM(L53:L80)</f>
        <v>63700</v>
      </c>
      <c r="M81" s="212">
        <f>SUM(M53:M80)</f>
        <v>977</v>
      </c>
      <c r="N81" s="218">
        <f>SUM(N53:N80)</f>
        <v>51250</v>
      </c>
    </row>
    <row r="83" spans="1:15">
      <c r="A83" s="181" t="s">
        <v>0</v>
      </c>
      <c r="B83" s="181"/>
      <c r="C83" s="181"/>
    </row>
    <row r="84" spans="1:15">
      <c r="A84" s="182"/>
      <c r="B84" s="181"/>
      <c r="C84" s="181"/>
    </row>
    <row r="85" spans="1:15" customHeight="1" ht="15.75">
      <c r="F85" s="32" t="s">
        <v>1</v>
      </c>
      <c r="G85" s="32"/>
      <c r="H85" s="32"/>
      <c r="I85" s="32"/>
    </row>
    <row r="86" spans="1:15">
      <c r="G86" s="35" t="s">
        <v>2</v>
      </c>
      <c r="H86" s="35"/>
    </row>
    <row r="88" spans="1:15">
      <c r="A88" s="310" t="s">
        <v>541</v>
      </c>
      <c r="B88" s="310"/>
      <c r="C88" s="310"/>
      <c r="D88" s="310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5">
      <c r="A89" s="41" t="s">
        <v>542</v>
      </c>
      <c r="B89" s="41"/>
      <c r="C89" s="41"/>
      <c r="D89" s="41"/>
      <c r="E89" s="41"/>
      <c r="F89" s="42" t="s">
        <v>5</v>
      </c>
      <c r="G89" s="42"/>
      <c r="H89" s="42"/>
      <c r="I89" s="42"/>
      <c r="J89" s="42"/>
      <c r="K89" s="43" t="s">
        <v>812</v>
      </c>
      <c r="L89" s="43"/>
      <c r="M89" s="43"/>
      <c r="N89" s="43"/>
    </row>
    <row r="90" spans="1:15">
      <c r="A90" s="184" t="s">
        <v>1078</v>
      </c>
      <c r="B90" s="184"/>
      <c r="C90" s="184"/>
      <c r="D90" s="184"/>
      <c r="E90" s="184"/>
      <c r="F90" s="45" t="s">
        <v>8</v>
      </c>
      <c r="G90" s="42" t="s">
        <v>9</v>
      </c>
      <c r="H90" s="42"/>
      <c r="I90" s="42" t="s">
        <v>10</v>
      </c>
      <c r="J90" s="42"/>
      <c r="K90" s="46" t="s">
        <v>11</v>
      </c>
      <c r="L90" s="46"/>
      <c r="M90" s="46"/>
      <c r="N90" s="46"/>
    </row>
    <row r="91" spans="1:15">
      <c r="A91" s="47" t="s">
        <v>12</v>
      </c>
      <c r="B91" s="47" t="s">
        <v>13</v>
      </c>
      <c r="C91" s="47" t="s">
        <v>14</v>
      </c>
      <c r="D91" s="48" t="s">
        <v>15</v>
      </c>
      <c r="E91" s="49"/>
      <c r="F91" s="47" t="s">
        <v>16</v>
      </c>
      <c r="G91" s="42" t="s">
        <v>17</v>
      </c>
      <c r="H91" s="42"/>
      <c r="I91" s="42"/>
      <c r="J91" s="42"/>
      <c r="K91" s="42"/>
      <c r="L91" s="42"/>
      <c r="M91" s="42"/>
      <c r="N91" s="42"/>
    </row>
    <row r="92" spans="1:15">
      <c r="A92" s="47"/>
      <c r="B92" s="47"/>
      <c r="C92" s="47"/>
      <c r="D92" s="50"/>
      <c r="E92" s="51"/>
      <c r="F92" s="47"/>
      <c r="G92" s="52" t="s">
        <v>18</v>
      </c>
      <c r="H92" s="52"/>
      <c r="I92" s="185" t="s">
        <v>19</v>
      </c>
      <c r="J92" s="185"/>
      <c r="K92" s="54" t="s">
        <v>20</v>
      </c>
      <c r="L92" s="54"/>
      <c r="M92" s="186" t="s">
        <v>21</v>
      </c>
      <c r="N92" s="186"/>
    </row>
    <row r="93" spans="1:15">
      <c r="A93" s="47"/>
      <c r="B93" s="47"/>
      <c r="C93" s="47"/>
      <c r="D93" s="57" t="s">
        <v>22</v>
      </c>
      <c r="E93" s="57" t="s">
        <v>13</v>
      </c>
      <c r="F93" s="47"/>
      <c r="G93" s="45" t="s">
        <v>23</v>
      </c>
      <c r="H93" s="57" t="s">
        <v>24</v>
      </c>
      <c r="I93" s="57" t="s">
        <v>23</v>
      </c>
      <c r="J93" s="57" t="s">
        <v>24</v>
      </c>
      <c r="K93" s="57" t="s">
        <v>23</v>
      </c>
      <c r="L93" s="57" t="s">
        <v>24</v>
      </c>
      <c r="M93" s="57" t="s">
        <v>23</v>
      </c>
      <c r="N93" s="57" t="s">
        <v>24</v>
      </c>
    </row>
    <row r="94" spans="1:15">
      <c r="A94" s="366">
        <v>57</v>
      </c>
      <c r="B94" s="615" t="s">
        <v>1157</v>
      </c>
      <c r="C94" s="192">
        <f>F94/D94</f>
        <v>40</v>
      </c>
      <c r="D94" s="436">
        <v>50</v>
      </c>
      <c r="E94" s="436" t="s">
        <v>1155</v>
      </c>
      <c r="F94" s="645">
        <v>2000</v>
      </c>
      <c r="G94" s="436"/>
      <c r="H94" s="627"/>
      <c r="I94" s="436">
        <v>25</v>
      </c>
      <c r="J94" s="626">
        <v>1000</v>
      </c>
      <c r="K94" s="436"/>
      <c r="L94" s="626"/>
      <c r="M94" s="430">
        <v>25</v>
      </c>
      <c r="N94" s="434">
        <v>1000</v>
      </c>
    </row>
    <row r="95" spans="1:15">
      <c r="A95" s="370">
        <v>58</v>
      </c>
      <c r="B95" s="615" t="s">
        <v>1158</v>
      </c>
      <c r="C95" s="192">
        <f>F95/D95</f>
        <v>250</v>
      </c>
      <c r="D95" s="436">
        <v>6</v>
      </c>
      <c r="E95" s="436" t="s">
        <v>1155</v>
      </c>
      <c r="F95" s="645">
        <v>1500</v>
      </c>
      <c r="G95" s="436"/>
      <c r="H95" s="627"/>
      <c r="I95" s="436">
        <v>3</v>
      </c>
      <c r="J95" s="652">
        <v>750</v>
      </c>
      <c r="K95" s="436"/>
      <c r="L95" s="626"/>
      <c r="M95" s="430">
        <v>3</v>
      </c>
      <c r="N95" s="434">
        <v>750</v>
      </c>
    </row>
    <row r="96" spans="1:15">
      <c r="A96" s="656">
        <v>59</v>
      </c>
      <c r="B96" s="615" t="s">
        <v>1159</v>
      </c>
      <c r="C96" s="192">
        <f>F96/D96</f>
        <v>35</v>
      </c>
      <c r="D96" s="436">
        <v>75</v>
      </c>
      <c r="E96" s="436" t="s">
        <v>1155</v>
      </c>
      <c r="F96" s="645">
        <v>2625</v>
      </c>
      <c r="G96" s="436"/>
      <c r="H96" s="627"/>
      <c r="I96" s="436">
        <v>38</v>
      </c>
      <c r="J96" s="626">
        <v>1330</v>
      </c>
      <c r="K96" s="436"/>
      <c r="L96" s="626"/>
      <c r="M96" s="430">
        <v>37</v>
      </c>
      <c r="N96" s="434">
        <v>1295</v>
      </c>
    </row>
    <row r="97" spans="1:15">
      <c r="A97" s="370">
        <v>60</v>
      </c>
      <c r="B97" s="615" t="s">
        <v>1160</v>
      </c>
      <c r="C97" s="192">
        <f>F97/D97</f>
        <v>200</v>
      </c>
      <c r="D97" s="436">
        <v>5</v>
      </c>
      <c r="E97" s="436" t="s">
        <v>1155</v>
      </c>
      <c r="F97" s="645">
        <v>1000</v>
      </c>
      <c r="G97" s="436"/>
      <c r="H97" s="627"/>
      <c r="I97" s="436">
        <v>3</v>
      </c>
      <c r="J97" s="652">
        <v>600</v>
      </c>
      <c r="K97" s="436"/>
      <c r="L97" s="626"/>
      <c r="M97" s="430">
        <v>2</v>
      </c>
      <c r="N97" s="434">
        <v>400</v>
      </c>
    </row>
    <row r="98" spans="1:15">
      <c r="A98" s="656">
        <v>61</v>
      </c>
      <c r="B98" s="615" t="s">
        <v>1161</v>
      </c>
      <c r="C98" s="192">
        <f>F98/D98</f>
        <v>50</v>
      </c>
      <c r="D98" s="436">
        <v>10</v>
      </c>
      <c r="E98" s="436" t="s">
        <v>1155</v>
      </c>
      <c r="F98" s="645">
        <v>500</v>
      </c>
      <c r="G98" s="436"/>
      <c r="H98" s="627"/>
      <c r="I98" s="436">
        <v>5</v>
      </c>
      <c r="J98" s="652">
        <v>250</v>
      </c>
      <c r="K98" s="436"/>
      <c r="L98" s="626"/>
      <c r="M98" s="430">
        <v>5</v>
      </c>
      <c r="N98" s="434">
        <v>250</v>
      </c>
    </row>
    <row r="99" spans="1:15">
      <c r="A99" s="370">
        <v>62</v>
      </c>
      <c r="B99" s="615" t="s">
        <v>1162</v>
      </c>
      <c r="C99" s="192">
        <f>F99/D99</f>
        <v>210</v>
      </c>
      <c r="D99" s="436">
        <v>25</v>
      </c>
      <c r="E99" s="436" t="s">
        <v>1155</v>
      </c>
      <c r="F99" s="645">
        <v>5250</v>
      </c>
      <c r="G99" s="436"/>
      <c r="H99" s="615"/>
      <c r="I99" s="436">
        <v>13</v>
      </c>
      <c r="J99" s="626">
        <v>2700</v>
      </c>
      <c r="K99" s="436"/>
      <c r="L99" s="628"/>
      <c r="M99" s="430">
        <v>12</v>
      </c>
      <c r="N99" s="434">
        <v>2520</v>
      </c>
    </row>
    <row r="100" spans="1:15">
      <c r="A100" s="656">
        <v>63</v>
      </c>
      <c r="B100" s="615" t="s">
        <v>1163</v>
      </c>
      <c r="C100" s="192">
        <f>F100/D100</f>
        <v>200</v>
      </c>
      <c r="D100" s="436">
        <v>6</v>
      </c>
      <c r="E100" s="436" t="s">
        <v>1155</v>
      </c>
      <c r="F100" s="645">
        <v>1200</v>
      </c>
      <c r="G100" s="436"/>
      <c r="H100" s="627"/>
      <c r="I100" s="436">
        <v>3</v>
      </c>
      <c r="J100" s="652">
        <v>600</v>
      </c>
      <c r="K100" s="436"/>
      <c r="L100" s="626"/>
      <c r="M100" s="430">
        <v>3</v>
      </c>
      <c r="N100" s="434">
        <v>600</v>
      </c>
    </row>
    <row r="101" spans="1:15" customHeight="1" ht="22.5">
      <c r="A101" s="370">
        <v>64</v>
      </c>
      <c r="B101" s="615" t="s">
        <v>1164</v>
      </c>
      <c r="C101" s="192"/>
      <c r="D101" s="436"/>
      <c r="E101" s="436"/>
      <c r="F101" s="645"/>
      <c r="G101" s="436"/>
      <c r="H101" s="615"/>
      <c r="I101" s="436"/>
      <c r="J101" s="626"/>
      <c r="K101" s="436"/>
      <c r="L101" s="628"/>
      <c r="M101" s="430"/>
      <c r="N101" s="434"/>
    </row>
    <row r="102" spans="1:15">
      <c r="A102" s="656">
        <v>65</v>
      </c>
      <c r="B102" s="617" t="s">
        <v>1165</v>
      </c>
      <c r="C102" s="192">
        <f>F102/D102</f>
        <v>5500</v>
      </c>
      <c r="D102" s="313">
        <v>1</v>
      </c>
      <c r="E102" s="313" t="s">
        <v>1166</v>
      </c>
      <c r="F102" s="645">
        <v>5500</v>
      </c>
      <c r="G102" s="436">
        <v>1</v>
      </c>
      <c r="H102" s="627">
        <v>5500</v>
      </c>
      <c r="I102" s="436"/>
      <c r="J102" s="652"/>
      <c r="K102" s="436"/>
      <c r="L102" s="626"/>
      <c r="M102" s="430"/>
      <c r="N102" s="431"/>
    </row>
    <row r="103" spans="1:15">
      <c r="A103" s="421"/>
      <c r="B103" s="629" t="s">
        <v>1167</v>
      </c>
      <c r="C103" s="416"/>
      <c r="D103" s="415"/>
      <c r="E103" s="415"/>
      <c r="F103" s="657"/>
      <c r="G103" s="415"/>
      <c r="H103" s="658"/>
      <c r="I103" s="659"/>
      <c r="J103" s="659"/>
      <c r="K103" s="415"/>
      <c r="L103" s="658"/>
      <c r="M103" s="418"/>
      <c r="N103" s="419"/>
    </row>
    <row r="104" spans="1:15">
      <c r="A104" s="421"/>
      <c r="B104" s="660" t="s">
        <v>1168</v>
      </c>
      <c r="C104" s="416"/>
      <c r="D104" s="415"/>
      <c r="E104" s="415"/>
      <c r="F104" s="661"/>
      <c r="G104" s="634"/>
      <c r="H104" s="662"/>
      <c r="I104" s="663"/>
      <c r="J104" s="663"/>
      <c r="K104" s="634"/>
      <c r="L104" s="662"/>
      <c r="M104" s="637"/>
      <c r="N104" s="664"/>
    </row>
    <row r="105" spans="1:15">
      <c r="A105" s="370">
        <v>66</v>
      </c>
      <c r="B105" s="615" t="s">
        <v>1169</v>
      </c>
      <c r="C105" s="192">
        <f>F105/D105</f>
        <v>700</v>
      </c>
      <c r="D105" s="436">
        <v>20</v>
      </c>
      <c r="E105" s="436" t="s">
        <v>1129</v>
      </c>
      <c r="F105" s="623">
        <v>14000</v>
      </c>
      <c r="G105" s="612">
        <v>10</v>
      </c>
      <c r="H105" s="651">
        <v>7000</v>
      </c>
      <c r="I105" s="612"/>
      <c r="J105" s="644"/>
      <c r="K105" s="612">
        <v>10</v>
      </c>
      <c r="L105" s="651">
        <v>7000</v>
      </c>
      <c r="M105" s="430"/>
      <c r="N105" s="431"/>
    </row>
    <row r="106" spans="1:15">
      <c r="A106" s="656">
        <v>67</v>
      </c>
      <c r="B106" s="615" t="s">
        <v>1170</v>
      </c>
      <c r="C106" s="192">
        <f>F106/D106</f>
        <v>700</v>
      </c>
      <c r="D106" s="436">
        <v>10</v>
      </c>
      <c r="E106" s="436" t="s">
        <v>1129</v>
      </c>
      <c r="F106" s="626">
        <v>7000</v>
      </c>
      <c r="G106" s="436">
        <v>5</v>
      </c>
      <c r="H106" s="627">
        <v>3500</v>
      </c>
      <c r="I106" s="628"/>
      <c r="J106" s="628"/>
      <c r="K106" s="436">
        <v>5</v>
      </c>
      <c r="L106" s="627">
        <v>3500</v>
      </c>
      <c r="M106" s="430"/>
      <c r="N106" s="434"/>
    </row>
    <row r="107" spans="1:15">
      <c r="A107" s="370">
        <v>68</v>
      </c>
      <c r="B107" s="615" t="s">
        <v>1171</v>
      </c>
      <c r="C107" s="192">
        <f>F107/D107</f>
        <v>700</v>
      </c>
      <c r="D107" s="436">
        <v>10</v>
      </c>
      <c r="E107" s="436" t="s">
        <v>1129</v>
      </c>
      <c r="F107" s="626">
        <v>7000</v>
      </c>
      <c r="G107" s="436">
        <v>5</v>
      </c>
      <c r="H107" s="627">
        <v>3500</v>
      </c>
      <c r="I107" s="628"/>
      <c r="J107" s="628"/>
      <c r="K107" s="436">
        <v>5</v>
      </c>
      <c r="L107" s="627">
        <v>3500</v>
      </c>
      <c r="M107" s="430"/>
      <c r="N107" s="431"/>
    </row>
    <row r="108" spans="1:15">
      <c r="A108" s="656">
        <v>69</v>
      </c>
      <c r="B108" s="615" t="s">
        <v>1172</v>
      </c>
      <c r="C108" s="192">
        <f>F108/D108</f>
        <v>700</v>
      </c>
      <c r="D108" s="436">
        <v>10</v>
      </c>
      <c r="E108" s="436" t="s">
        <v>1129</v>
      </c>
      <c r="F108" s="626">
        <v>7000</v>
      </c>
      <c r="G108" s="436">
        <v>5</v>
      </c>
      <c r="H108" s="627">
        <v>3500</v>
      </c>
      <c r="I108" s="628"/>
      <c r="J108" s="628"/>
      <c r="K108" s="436">
        <v>5</v>
      </c>
      <c r="L108" s="627">
        <v>3500</v>
      </c>
      <c r="M108" s="430"/>
      <c r="N108" s="431"/>
    </row>
    <row r="109" spans="1:15">
      <c r="A109" s="370">
        <v>70</v>
      </c>
      <c r="B109" s="615" t="s">
        <v>1173</v>
      </c>
      <c r="C109" s="192">
        <f>F109/D109</f>
        <v>700</v>
      </c>
      <c r="D109" s="436">
        <v>10</v>
      </c>
      <c r="E109" s="436" t="s">
        <v>1129</v>
      </c>
      <c r="F109" s="626">
        <v>7000</v>
      </c>
      <c r="G109" s="436">
        <v>5</v>
      </c>
      <c r="H109" s="627">
        <v>3500</v>
      </c>
      <c r="I109" s="628"/>
      <c r="J109" s="628"/>
      <c r="K109" s="436">
        <v>5</v>
      </c>
      <c r="L109" s="627">
        <v>3500</v>
      </c>
      <c r="M109" s="430"/>
      <c r="N109" s="434"/>
    </row>
    <row r="110" spans="1:15">
      <c r="A110" s="656">
        <v>71</v>
      </c>
      <c r="B110" s="615" t="s">
        <v>1174</v>
      </c>
      <c r="C110" s="192">
        <f>F110/D110</f>
        <v>700</v>
      </c>
      <c r="D110" s="436">
        <v>10</v>
      </c>
      <c r="E110" s="436" t="s">
        <v>1129</v>
      </c>
      <c r="F110" s="626">
        <v>7000</v>
      </c>
      <c r="G110" s="436">
        <v>5</v>
      </c>
      <c r="H110" s="627">
        <v>3500</v>
      </c>
      <c r="I110" s="628"/>
      <c r="J110" s="628"/>
      <c r="K110" s="436">
        <v>5</v>
      </c>
      <c r="L110" s="627">
        <v>3500</v>
      </c>
      <c r="M110" s="430"/>
      <c r="N110" s="431"/>
    </row>
    <row r="111" spans="1:15" customHeight="1" ht="22.5">
      <c r="A111" s="370">
        <v>72</v>
      </c>
      <c r="B111" s="665" t="s">
        <v>1175</v>
      </c>
      <c r="C111" s="192">
        <f>F111/D111</f>
        <v>9500</v>
      </c>
      <c r="D111" s="436">
        <v>6</v>
      </c>
      <c r="E111" s="436" t="s">
        <v>1176</v>
      </c>
      <c r="F111" s="626">
        <v>57000</v>
      </c>
      <c r="G111" s="436">
        <v>3</v>
      </c>
      <c r="H111" s="627">
        <v>28500</v>
      </c>
      <c r="I111" s="628"/>
      <c r="J111" s="628"/>
      <c r="K111" s="436">
        <v>3</v>
      </c>
      <c r="L111" s="627">
        <v>28500</v>
      </c>
      <c r="M111" s="430"/>
      <c r="N111" s="434"/>
    </row>
    <row r="112" spans="1:15">
      <c r="A112" s="421">
        <v>73</v>
      </c>
      <c r="B112" s="666" t="s">
        <v>1177</v>
      </c>
      <c r="C112" s="416"/>
      <c r="D112" s="415"/>
      <c r="E112" s="415"/>
      <c r="F112" s="657"/>
      <c r="G112" s="415"/>
      <c r="H112" s="667"/>
      <c r="I112" s="415"/>
      <c r="J112" s="658"/>
      <c r="K112" s="415"/>
      <c r="L112" s="658"/>
      <c r="M112" s="418"/>
      <c r="N112" s="425"/>
    </row>
    <row r="113" spans="1:15">
      <c r="A113" s="370">
        <v>75</v>
      </c>
      <c r="B113" s="668" t="s">
        <v>1178</v>
      </c>
      <c r="C113" s="192"/>
      <c r="D113" s="436"/>
      <c r="E113" s="436"/>
      <c r="F113" s="645"/>
      <c r="G113" s="436"/>
      <c r="H113" s="615"/>
      <c r="I113" s="436"/>
      <c r="J113" s="626"/>
      <c r="K113" s="436"/>
      <c r="L113" s="628"/>
      <c r="M113" s="430"/>
      <c r="N113" s="434"/>
    </row>
    <row r="114" spans="1:15">
      <c r="A114" s="656">
        <v>76</v>
      </c>
      <c r="B114" s="669" t="s">
        <v>1179</v>
      </c>
      <c r="C114" s="192">
        <f>F114/D114</f>
        <v>90</v>
      </c>
      <c r="D114" s="362">
        <v>30</v>
      </c>
      <c r="E114" s="362" t="s">
        <v>1180</v>
      </c>
      <c r="F114" s="623">
        <v>2700</v>
      </c>
      <c r="G114" s="362"/>
      <c r="H114" s="670"/>
      <c r="I114" s="362">
        <v>15</v>
      </c>
      <c r="J114" s="671">
        <v>1350</v>
      </c>
      <c r="K114" s="362"/>
      <c r="L114" s="671"/>
      <c r="M114" s="430">
        <v>15</v>
      </c>
      <c r="N114" s="625">
        <v>1350</v>
      </c>
    </row>
    <row r="115" spans="1:15">
      <c r="A115" s="370">
        <v>77</v>
      </c>
      <c r="B115" s="672" t="s">
        <v>1181</v>
      </c>
      <c r="C115" s="192">
        <f>F115/D115</f>
        <v>65</v>
      </c>
      <c r="D115" s="362">
        <v>40</v>
      </c>
      <c r="E115" s="362" t="s">
        <v>1180</v>
      </c>
      <c r="F115" s="673">
        <v>2600</v>
      </c>
      <c r="G115" s="362"/>
      <c r="H115" s="670"/>
      <c r="I115" s="362">
        <v>20</v>
      </c>
      <c r="J115" s="671">
        <v>1300</v>
      </c>
      <c r="K115" s="362"/>
      <c r="L115" s="671"/>
      <c r="M115" s="430">
        <v>20</v>
      </c>
      <c r="N115" s="434">
        <v>1300</v>
      </c>
    </row>
    <row r="116" spans="1:15">
      <c r="A116" s="656">
        <v>78</v>
      </c>
      <c r="B116" s="672" t="s">
        <v>1182</v>
      </c>
      <c r="C116" s="192">
        <f>F116/D116</f>
        <v>60</v>
      </c>
      <c r="D116" s="362">
        <v>10</v>
      </c>
      <c r="E116" s="362" t="s">
        <v>1180</v>
      </c>
      <c r="F116" s="673">
        <v>600</v>
      </c>
      <c r="G116" s="362"/>
      <c r="H116" s="670"/>
      <c r="I116" s="362">
        <v>5</v>
      </c>
      <c r="J116" s="671">
        <v>300</v>
      </c>
      <c r="K116" s="362"/>
      <c r="L116" s="671"/>
      <c r="M116" s="430">
        <v>5</v>
      </c>
      <c r="N116" s="434">
        <v>300</v>
      </c>
    </row>
    <row r="117" spans="1:15">
      <c r="A117" s="370">
        <v>79</v>
      </c>
      <c r="B117" s="672" t="s">
        <v>1183</v>
      </c>
      <c r="C117" s="192">
        <f>F117/D117</f>
        <v>45</v>
      </c>
      <c r="D117" s="362">
        <v>10</v>
      </c>
      <c r="E117" s="362" t="s">
        <v>1180</v>
      </c>
      <c r="F117" s="434">
        <v>450</v>
      </c>
      <c r="G117" s="362"/>
      <c r="H117" s="674"/>
      <c r="I117" s="675"/>
      <c r="J117" s="675"/>
      <c r="K117" s="362"/>
      <c r="L117" s="676"/>
      <c r="M117" s="430">
        <v>450</v>
      </c>
      <c r="N117" s="434">
        <v>450</v>
      </c>
    </row>
    <row r="118" spans="1:15">
      <c r="A118" s="656">
        <v>80</v>
      </c>
      <c r="B118" s="672" t="s">
        <v>1184</v>
      </c>
      <c r="C118" s="192">
        <f>F118/D118</f>
        <v>40</v>
      </c>
      <c r="D118" s="362">
        <v>10</v>
      </c>
      <c r="E118" s="362" t="s">
        <v>1180</v>
      </c>
      <c r="F118" s="673">
        <v>400</v>
      </c>
      <c r="G118" s="362"/>
      <c r="H118" s="670"/>
      <c r="I118" s="675"/>
      <c r="J118" s="675"/>
      <c r="K118" s="362"/>
      <c r="L118" s="671"/>
      <c r="M118" s="362">
        <v>10</v>
      </c>
      <c r="N118" s="434">
        <v>400</v>
      </c>
    </row>
    <row r="119" spans="1:15">
      <c r="A119" s="370">
        <v>81</v>
      </c>
      <c r="B119" s="672" t="s">
        <v>1185</v>
      </c>
      <c r="C119" s="192">
        <f>F119/D119</f>
        <v>20</v>
      </c>
      <c r="D119" s="362">
        <v>10</v>
      </c>
      <c r="E119" s="362" t="s">
        <v>1180</v>
      </c>
      <c r="F119" s="434">
        <v>200</v>
      </c>
      <c r="G119" s="434"/>
      <c r="H119" s="433"/>
      <c r="I119" s="676"/>
      <c r="J119" s="676"/>
      <c r="K119" s="434"/>
      <c r="L119" s="676"/>
      <c r="M119" s="362">
        <v>10</v>
      </c>
      <c r="N119" s="434">
        <v>200</v>
      </c>
    </row>
    <row r="120" spans="1:15">
      <c r="A120" s="656">
        <v>82</v>
      </c>
      <c r="B120" s="672" t="s">
        <v>1186</v>
      </c>
      <c r="C120" s="192">
        <f>F120/D120</f>
        <v>40</v>
      </c>
      <c r="D120" s="362">
        <v>10</v>
      </c>
      <c r="E120" s="362" t="s">
        <v>1180</v>
      </c>
      <c r="F120" s="434">
        <v>400</v>
      </c>
      <c r="G120" s="434"/>
      <c r="H120" s="433"/>
      <c r="I120" s="676"/>
      <c r="J120" s="676"/>
      <c r="K120" s="434"/>
      <c r="L120" s="676"/>
      <c r="M120" s="362">
        <v>10</v>
      </c>
      <c r="N120" s="434">
        <v>400</v>
      </c>
    </row>
    <row r="121" spans="1:15">
      <c r="A121" s="370">
        <v>83</v>
      </c>
      <c r="B121" s="672" t="s">
        <v>1187</v>
      </c>
      <c r="C121" s="192">
        <f>F121/D121</f>
        <v>20</v>
      </c>
      <c r="D121" s="362">
        <v>10</v>
      </c>
      <c r="E121" s="362" t="s">
        <v>1180</v>
      </c>
      <c r="F121" s="434">
        <v>200</v>
      </c>
      <c r="G121" s="434"/>
      <c r="H121" s="433"/>
      <c r="I121" s="676"/>
      <c r="J121" s="676"/>
      <c r="K121" s="434"/>
      <c r="L121" s="676"/>
      <c r="M121" s="362">
        <v>10</v>
      </c>
      <c r="N121" s="434">
        <v>200</v>
      </c>
    </row>
    <row r="122" spans="1:15">
      <c r="A122" s="21" t="s">
        <v>82</v>
      </c>
      <c r="B122" s="22"/>
      <c r="C122" s="270">
        <f>SUM(C94:C121)</f>
        <v>20565</v>
      </c>
      <c r="D122" s="271">
        <f>SUM(D94:D121)</f>
        <v>384</v>
      </c>
      <c r="E122" s="272"/>
      <c r="F122" s="270">
        <f>SUM(F94:F121)</f>
        <v>133125</v>
      </c>
      <c r="G122" s="215">
        <f>SUM(G94:G121)</f>
        <v>39</v>
      </c>
      <c r="H122" s="212">
        <f>SUM(H94:H121)</f>
        <v>58500</v>
      </c>
      <c r="I122" s="216">
        <f>SUM(I94:I121)</f>
        <v>130</v>
      </c>
      <c r="J122" s="217">
        <f>SUM(J94:J121)</f>
        <v>10180</v>
      </c>
      <c r="K122" s="216">
        <f>SUM(K94:K121)</f>
        <v>38</v>
      </c>
      <c r="L122" s="212">
        <f>SUM(L94:L121)</f>
        <v>53000</v>
      </c>
      <c r="M122" s="212">
        <f>SUM(M94:M121)</f>
        <v>617</v>
      </c>
      <c r="N122" s="218">
        <f>SUM(N94:N121)</f>
        <v>11415</v>
      </c>
    </row>
    <row r="124" spans="1:15">
      <c r="A124" s="181" t="s">
        <v>0</v>
      </c>
      <c r="B124" s="181"/>
      <c r="C124" s="181"/>
    </row>
    <row r="125" spans="1:15">
      <c r="A125" s="182"/>
      <c r="B125" s="181"/>
      <c r="C125" s="181"/>
    </row>
    <row r="126" spans="1:15" customHeight="1" ht="15.75">
      <c r="F126" s="32" t="s">
        <v>1</v>
      </c>
      <c r="G126" s="32"/>
      <c r="H126" s="32"/>
      <c r="I126" s="32"/>
    </row>
    <row r="127" spans="1:15">
      <c r="G127" s="35" t="s">
        <v>2</v>
      </c>
      <c r="H127" s="35"/>
    </row>
    <row r="129" spans="1:15">
      <c r="A129" s="310" t="s">
        <v>541</v>
      </c>
      <c r="B129" s="310"/>
      <c r="C129" s="310"/>
      <c r="D129" s="310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5">
      <c r="A130" s="41" t="s">
        <v>542</v>
      </c>
      <c r="B130" s="41"/>
      <c r="C130" s="41"/>
      <c r="D130" s="41"/>
      <c r="E130" s="41"/>
      <c r="F130" s="42" t="s">
        <v>5</v>
      </c>
      <c r="G130" s="42"/>
      <c r="H130" s="42"/>
      <c r="I130" s="42"/>
      <c r="J130" s="42"/>
      <c r="K130" s="43" t="s">
        <v>840</v>
      </c>
      <c r="L130" s="43"/>
      <c r="M130" s="43"/>
      <c r="N130" s="43"/>
    </row>
    <row r="131" spans="1:15">
      <c r="A131" s="184" t="s">
        <v>1078</v>
      </c>
      <c r="B131" s="184"/>
      <c r="C131" s="184"/>
      <c r="D131" s="184"/>
      <c r="E131" s="184"/>
      <c r="F131" s="45" t="s">
        <v>8</v>
      </c>
      <c r="G131" s="42" t="s">
        <v>9</v>
      </c>
      <c r="H131" s="42"/>
      <c r="I131" s="42" t="s">
        <v>10</v>
      </c>
      <c r="J131" s="42"/>
      <c r="K131" s="46" t="s">
        <v>11</v>
      </c>
      <c r="L131" s="46"/>
      <c r="M131" s="46"/>
      <c r="N131" s="46"/>
    </row>
    <row r="132" spans="1:15">
      <c r="A132" s="47" t="s">
        <v>12</v>
      </c>
      <c r="B132" s="47" t="s">
        <v>13</v>
      </c>
      <c r="C132" s="47" t="s">
        <v>14</v>
      </c>
      <c r="D132" s="48" t="s">
        <v>15</v>
      </c>
      <c r="E132" s="49"/>
      <c r="F132" s="47" t="s">
        <v>16</v>
      </c>
      <c r="G132" s="42" t="s">
        <v>17</v>
      </c>
      <c r="H132" s="42"/>
      <c r="I132" s="42"/>
      <c r="J132" s="42"/>
      <c r="K132" s="42"/>
      <c r="L132" s="42"/>
      <c r="M132" s="42"/>
      <c r="N132" s="42"/>
    </row>
    <row r="133" spans="1:15">
      <c r="A133" s="47"/>
      <c r="B133" s="47"/>
      <c r="C133" s="47"/>
      <c r="D133" s="50"/>
      <c r="E133" s="51"/>
      <c r="F133" s="47"/>
      <c r="G133" s="52" t="s">
        <v>18</v>
      </c>
      <c r="H133" s="52"/>
      <c r="I133" s="185" t="s">
        <v>19</v>
      </c>
      <c r="J133" s="185"/>
      <c r="K133" s="54" t="s">
        <v>20</v>
      </c>
      <c r="L133" s="54"/>
      <c r="M133" s="186" t="s">
        <v>21</v>
      </c>
      <c r="N133" s="186"/>
    </row>
    <row r="134" spans="1:15">
      <c r="A134" s="47"/>
      <c r="B134" s="47"/>
      <c r="C134" s="47"/>
      <c r="D134" s="57" t="s">
        <v>22</v>
      </c>
      <c r="E134" s="57" t="s">
        <v>13</v>
      </c>
      <c r="F134" s="47"/>
      <c r="G134" s="45" t="s">
        <v>23</v>
      </c>
      <c r="H134" s="57" t="s">
        <v>24</v>
      </c>
      <c r="I134" s="57" t="s">
        <v>23</v>
      </c>
      <c r="J134" s="57" t="s">
        <v>24</v>
      </c>
      <c r="K134" s="57" t="s">
        <v>23</v>
      </c>
      <c r="L134" s="57" t="s">
        <v>24</v>
      </c>
      <c r="M134" s="57" t="s">
        <v>23</v>
      </c>
      <c r="N134" s="57" t="s">
        <v>24</v>
      </c>
    </row>
    <row r="135" spans="1:15">
      <c r="A135" s="366">
        <v>84</v>
      </c>
      <c r="B135" s="677" t="s">
        <v>1188</v>
      </c>
      <c r="C135" s="192">
        <f>F135/D135</f>
        <v>1000</v>
      </c>
      <c r="D135" s="362">
        <v>2</v>
      </c>
      <c r="E135" s="362" t="s">
        <v>1189</v>
      </c>
      <c r="F135" s="434">
        <v>2000</v>
      </c>
      <c r="G135" s="434"/>
      <c r="H135" s="433"/>
      <c r="I135" s="678">
        <v>1</v>
      </c>
      <c r="J135" s="676">
        <v>1000</v>
      </c>
      <c r="K135" s="434"/>
      <c r="L135" s="676"/>
      <c r="M135" s="362">
        <v>1</v>
      </c>
      <c r="N135" s="434">
        <v>1000</v>
      </c>
    </row>
    <row r="136" spans="1:15">
      <c r="A136" s="370">
        <v>85</v>
      </c>
      <c r="B136" s="672" t="s">
        <v>1190</v>
      </c>
      <c r="C136" s="192">
        <f>F136/D136</f>
        <v>1000</v>
      </c>
      <c r="D136" s="362">
        <v>1</v>
      </c>
      <c r="E136" s="362" t="s">
        <v>1189</v>
      </c>
      <c r="F136" s="434">
        <v>1000</v>
      </c>
      <c r="G136" s="434"/>
      <c r="H136" s="433"/>
      <c r="I136" s="678">
        <v>1</v>
      </c>
      <c r="J136" s="676">
        <v>1000</v>
      </c>
      <c r="K136" s="434"/>
      <c r="L136" s="676"/>
      <c r="M136" s="362"/>
      <c r="N136" s="434"/>
    </row>
    <row r="137" spans="1:15">
      <c r="A137" s="656">
        <v>86</v>
      </c>
      <c r="B137" s="672" t="s">
        <v>1191</v>
      </c>
      <c r="C137" s="192"/>
      <c r="D137" s="436"/>
      <c r="E137" s="436"/>
      <c r="F137" s="645"/>
      <c r="G137" s="436"/>
      <c r="H137" s="627"/>
      <c r="I137" s="436"/>
      <c r="J137" s="626"/>
      <c r="K137" s="436"/>
      <c r="L137" s="626"/>
      <c r="M137" s="430"/>
      <c r="N137" s="434"/>
    </row>
    <row r="138" spans="1:15">
      <c r="A138" s="21" t="s">
        <v>540</v>
      </c>
      <c r="B138" s="22"/>
      <c r="C138" s="270">
        <f>SUM(C135:C137)+C122+C81+C40</f>
        <v>39796.166666667</v>
      </c>
      <c r="D138" s="271">
        <f>SUM(D135:D137)</f>
        <v>3</v>
      </c>
      <c r="E138" s="272"/>
      <c r="F138" s="270">
        <f>SUM(F135:F137)+F122+F81+F40</f>
        <v>488545</v>
      </c>
      <c r="G138" s="273">
        <f>SUM(G135:G137)+G122+G81+G40</f>
        <v>16504</v>
      </c>
      <c r="H138" s="212">
        <f>SUM(H135:H137)+H122+H81+H40</f>
        <v>159529.5</v>
      </c>
      <c r="I138" s="216">
        <f>SUM(I135:I137)+I122+I81+I40</f>
        <v>10198</v>
      </c>
      <c r="J138" s="217">
        <f>SUM(J135:J137)+J122+J81+J40</f>
        <v>95915</v>
      </c>
      <c r="K138" s="216">
        <f>SUM(K135:K137)+K122+K81+K40</f>
        <v>3364</v>
      </c>
      <c r="L138" s="212">
        <f>SUM(L135:L137)+L122+L81+L40</f>
        <v>144870.5</v>
      </c>
      <c r="M138" s="212">
        <f>SUM(M135:M137)+M122+M81+M40</f>
        <v>1645</v>
      </c>
      <c r="N138" s="218">
        <v>220410</v>
      </c>
    </row>
    <row r="142" spans="1:15">
      <c r="N142" s="364"/>
    </row>
    <row r="144" spans="1:15">
      <c r="N144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33:H133"/>
    <mergeCell ref="I133:J133"/>
    <mergeCell ref="K133:L133"/>
    <mergeCell ref="M133:N133"/>
    <mergeCell ref="A138:B138"/>
    <mergeCell ref="A131:E131"/>
    <mergeCell ref="G131:H131"/>
    <mergeCell ref="I131:J131"/>
    <mergeCell ref="K131:N131"/>
    <mergeCell ref="A132:A134"/>
    <mergeCell ref="B132:B134"/>
    <mergeCell ref="C132:C134"/>
    <mergeCell ref="D132:E133"/>
    <mergeCell ref="F132:F134"/>
    <mergeCell ref="G132:N132"/>
    <mergeCell ref="F126:I126"/>
    <mergeCell ref="G127:H127"/>
    <mergeCell ref="A129:D129"/>
    <mergeCell ref="A130:E130"/>
    <mergeCell ref="F130:J130"/>
    <mergeCell ref="K130:N130"/>
    <mergeCell ref="G91:N91"/>
    <mergeCell ref="G92:H92"/>
    <mergeCell ref="I92:J92"/>
    <mergeCell ref="K92:L92"/>
    <mergeCell ref="M92:N92"/>
    <mergeCell ref="A122:B122"/>
    <mergeCell ref="K89:N89"/>
    <mergeCell ref="A90:E90"/>
    <mergeCell ref="G90:H90"/>
    <mergeCell ref="I90:J90"/>
    <mergeCell ref="K90:N90"/>
    <mergeCell ref="A91:A93"/>
    <mergeCell ref="B91:B93"/>
    <mergeCell ref="C91:C93"/>
    <mergeCell ref="D91:E92"/>
    <mergeCell ref="F91:F93"/>
    <mergeCell ref="A81:B81"/>
    <mergeCell ref="F85:I85"/>
    <mergeCell ref="G86:H86"/>
    <mergeCell ref="A88:D88"/>
    <mergeCell ref="A89:E89"/>
    <mergeCell ref="F89:J89"/>
    <mergeCell ref="A50:A52"/>
    <mergeCell ref="B50:B52"/>
    <mergeCell ref="C50:C52"/>
    <mergeCell ref="D50:E51"/>
    <mergeCell ref="F50:F52"/>
    <mergeCell ref="G50:N50"/>
    <mergeCell ref="G51:H51"/>
    <mergeCell ref="I51:J51"/>
    <mergeCell ref="K51:L51"/>
    <mergeCell ref="M51:N51"/>
    <mergeCell ref="G45:H45"/>
    <mergeCell ref="A47:D47"/>
    <mergeCell ref="A48:E48"/>
    <mergeCell ref="F48:J48"/>
    <mergeCell ref="K48:N48"/>
    <mergeCell ref="A49:E49"/>
    <mergeCell ref="G49:H49"/>
    <mergeCell ref="I49:J49"/>
    <mergeCell ref="K49:N49"/>
    <mergeCell ref="G10:H10"/>
    <mergeCell ref="I10:J10"/>
    <mergeCell ref="K10:L10"/>
    <mergeCell ref="M10:N10"/>
    <mergeCell ref="A40:B40"/>
    <mergeCell ref="F44:I4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9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1" man="1"/>
    <brk id="82" man="1"/>
    <brk id="1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50"/>
  <sheetViews>
    <sheetView tabSelected="0" workbookViewId="0" view="pageLayout" showGridLines="true" showRowColHeaders="1">
      <selection activeCell="F145" sqref="F145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5">
      <c r="A8" s="184" t="s">
        <v>1192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18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>
      <c r="A12" s="188">
        <v>1</v>
      </c>
      <c r="B12" s="311" t="s">
        <v>1193</v>
      </c>
      <c r="C12" s="312"/>
      <c r="D12" s="313"/>
      <c r="E12" s="313"/>
      <c r="F12" s="192"/>
      <c r="G12" s="313"/>
      <c r="H12" s="314"/>
      <c r="I12" s="198"/>
      <c r="J12" s="196"/>
      <c r="K12" s="313"/>
      <c r="L12" s="314"/>
      <c r="M12" s="198"/>
      <c r="N12" s="196"/>
    </row>
    <row r="13" spans="1:15">
      <c r="A13" s="199">
        <v>2</v>
      </c>
      <c r="B13" s="315" t="s">
        <v>1194</v>
      </c>
      <c r="C13" s="316"/>
      <c r="D13" s="200"/>
      <c r="E13" s="200"/>
      <c r="F13" s="317"/>
      <c r="G13" s="200"/>
      <c r="H13" s="201"/>
      <c r="I13" s="200"/>
      <c r="J13" s="201"/>
      <c r="K13" s="200"/>
      <c r="L13" s="201"/>
      <c r="M13" s="200"/>
      <c r="N13" s="201"/>
    </row>
    <row r="14" spans="1:15">
      <c r="A14" s="199">
        <v>3</v>
      </c>
      <c r="B14" s="318" t="s">
        <v>850</v>
      </c>
      <c r="C14" s="319"/>
      <c r="D14" s="320"/>
      <c r="E14" s="321"/>
      <c r="F14" s="322"/>
      <c r="G14" s="202"/>
      <c r="H14" s="203"/>
      <c r="I14" s="202"/>
      <c r="J14" s="203"/>
      <c r="K14" s="202"/>
      <c r="L14" s="203"/>
      <c r="M14" s="202"/>
      <c r="N14" s="203"/>
    </row>
    <row r="15" spans="1:15" customHeight="1" ht="25.5">
      <c r="A15" s="199">
        <v>4</v>
      </c>
      <c r="B15" s="323" t="s">
        <v>1195</v>
      </c>
      <c r="C15" s="200">
        <v>320</v>
      </c>
      <c r="D15" s="324">
        <v>70</v>
      </c>
      <c r="E15" s="325" t="s">
        <v>151</v>
      </c>
      <c r="F15" s="201">
        <f>D15*C15</f>
        <v>22400</v>
      </c>
      <c r="G15" s="200">
        <v>31</v>
      </c>
      <c r="H15" s="201">
        <f>G15*C15</f>
        <v>9920</v>
      </c>
      <c r="I15" s="200" t="s">
        <v>628</v>
      </c>
      <c r="J15" s="201" t="s">
        <v>628</v>
      </c>
      <c r="K15" s="200">
        <v>31</v>
      </c>
      <c r="L15" s="326">
        <f>K15*C15</f>
        <v>9920</v>
      </c>
      <c r="M15" s="200">
        <v>8</v>
      </c>
      <c r="N15" s="278">
        <f>M15*C15</f>
        <v>2560</v>
      </c>
    </row>
    <row r="16" spans="1:15" customHeight="1" ht="22.5">
      <c r="A16" s="199">
        <v>5</v>
      </c>
      <c r="B16" s="323" t="s">
        <v>1196</v>
      </c>
      <c r="C16" s="200">
        <v>300</v>
      </c>
      <c r="D16" s="324">
        <v>70</v>
      </c>
      <c r="E16" s="325" t="s">
        <v>1197</v>
      </c>
      <c r="F16" s="201">
        <v>19600</v>
      </c>
      <c r="G16" s="200">
        <v>25</v>
      </c>
      <c r="H16" s="201">
        <v>7000</v>
      </c>
      <c r="I16" s="200">
        <v>25</v>
      </c>
      <c r="J16" s="201">
        <v>7000</v>
      </c>
      <c r="K16" s="200" t="s">
        <v>628</v>
      </c>
      <c r="L16" s="200" t="s">
        <v>628</v>
      </c>
      <c r="M16" s="200">
        <v>20</v>
      </c>
      <c r="N16" s="201">
        <v>5600</v>
      </c>
    </row>
    <row r="17" spans="1:15">
      <c r="A17" s="199">
        <v>6</v>
      </c>
      <c r="B17" s="323" t="s">
        <v>1198</v>
      </c>
      <c r="C17" s="200">
        <v>220</v>
      </c>
      <c r="D17" s="324">
        <v>50</v>
      </c>
      <c r="E17" s="325" t="s">
        <v>1197</v>
      </c>
      <c r="F17" s="201">
        <v>11000</v>
      </c>
      <c r="G17" s="200">
        <v>20</v>
      </c>
      <c r="H17" s="201">
        <v>4400</v>
      </c>
      <c r="I17" s="200">
        <v>20</v>
      </c>
      <c r="J17" s="201">
        <v>4400</v>
      </c>
      <c r="K17" s="200" t="s">
        <v>628</v>
      </c>
      <c r="L17" s="200" t="s">
        <v>628</v>
      </c>
      <c r="M17" s="200">
        <v>10</v>
      </c>
      <c r="N17" s="201">
        <v>2200</v>
      </c>
    </row>
    <row r="18" spans="1:15">
      <c r="A18" s="199">
        <v>7</v>
      </c>
      <c r="B18" s="323" t="s">
        <v>1199</v>
      </c>
      <c r="C18" s="200">
        <v>200</v>
      </c>
      <c r="D18" s="324">
        <v>50</v>
      </c>
      <c r="E18" s="325" t="s">
        <v>151</v>
      </c>
      <c r="F18" s="201">
        <v>10000</v>
      </c>
      <c r="G18" s="200">
        <v>20</v>
      </c>
      <c r="H18" s="201">
        <v>4000</v>
      </c>
      <c r="I18" s="200">
        <v>20</v>
      </c>
      <c r="J18" s="201">
        <v>4000</v>
      </c>
      <c r="K18" s="200" t="s">
        <v>628</v>
      </c>
      <c r="L18" s="200" t="s">
        <v>628</v>
      </c>
      <c r="M18" s="200">
        <v>10</v>
      </c>
      <c r="N18" s="201">
        <v>2000</v>
      </c>
    </row>
    <row r="19" spans="1:15">
      <c r="A19" s="199">
        <v>8</v>
      </c>
      <c r="B19" s="323" t="s">
        <v>1200</v>
      </c>
      <c r="C19" s="200">
        <v>80</v>
      </c>
      <c r="D19" s="324">
        <v>20</v>
      </c>
      <c r="E19" s="325" t="s">
        <v>46</v>
      </c>
      <c r="F19" s="201">
        <v>1600</v>
      </c>
      <c r="G19" s="200" t="s">
        <v>628</v>
      </c>
      <c r="H19" s="200" t="s">
        <v>628</v>
      </c>
      <c r="I19" s="200" t="s">
        <v>628</v>
      </c>
      <c r="J19" s="200" t="s">
        <v>628</v>
      </c>
      <c r="K19" s="200" t="s">
        <v>628</v>
      </c>
      <c r="L19" s="200" t="s">
        <v>628</v>
      </c>
      <c r="M19" s="200">
        <v>20</v>
      </c>
      <c r="N19" s="201">
        <v>1600</v>
      </c>
    </row>
    <row r="20" spans="1:15">
      <c r="A20" s="199">
        <v>9</v>
      </c>
      <c r="B20" s="323" t="s">
        <v>1201</v>
      </c>
      <c r="C20" s="200">
        <v>6.5</v>
      </c>
      <c r="D20" s="324">
        <v>200</v>
      </c>
      <c r="E20" s="325" t="s">
        <v>46</v>
      </c>
      <c r="F20" s="201">
        <v>1300</v>
      </c>
      <c r="G20" s="200">
        <v>200</v>
      </c>
      <c r="H20" s="201">
        <v>1300</v>
      </c>
      <c r="I20" s="200" t="s">
        <v>628</v>
      </c>
      <c r="J20" s="200" t="s">
        <v>628</v>
      </c>
      <c r="K20" s="200" t="s">
        <v>628</v>
      </c>
      <c r="L20" s="200" t="s">
        <v>628</v>
      </c>
      <c r="M20" s="200" t="s">
        <v>628</v>
      </c>
      <c r="N20" s="200" t="s">
        <v>628</v>
      </c>
    </row>
    <row r="21" spans="1:15">
      <c r="A21" s="199">
        <v>10</v>
      </c>
      <c r="B21" s="323" t="s">
        <v>1202</v>
      </c>
      <c r="C21" s="200">
        <v>4.5</v>
      </c>
      <c r="D21" s="324">
        <v>100</v>
      </c>
      <c r="E21" s="325" t="s">
        <v>46</v>
      </c>
      <c r="F21" s="200">
        <v>450</v>
      </c>
      <c r="G21" s="200">
        <v>100</v>
      </c>
      <c r="H21" s="200">
        <v>450</v>
      </c>
      <c r="I21" s="200" t="s">
        <v>628</v>
      </c>
      <c r="J21" s="200" t="s">
        <v>628</v>
      </c>
      <c r="K21" s="200" t="s">
        <v>628</v>
      </c>
      <c r="L21" s="200" t="s">
        <v>628</v>
      </c>
      <c r="M21" s="200" t="s">
        <v>628</v>
      </c>
      <c r="N21" s="200" t="s">
        <v>628</v>
      </c>
    </row>
    <row r="22" spans="1:15">
      <c r="A22" s="199">
        <v>11</v>
      </c>
      <c r="B22" s="323" t="s">
        <v>1203</v>
      </c>
      <c r="C22" s="200">
        <v>15</v>
      </c>
      <c r="D22" s="324">
        <v>100</v>
      </c>
      <c r="E22" s="325" t="s">
        <v>46</v>
      </c>
      <c r="F22" s="201">
        <v>1500</v>
      </c>
      <c r="G22" s="200">
        <v>100</v>
      </c>
      <c r="H22" s="201">
        <v>1500</v>
      </c>
      <c r="I22" s="200" t="s">
        <v>628</v>
      </c>
      <c r="J22" s="200" t="s">
        <v>628</v>
      </c>
      <c r="K22" s="200" t="s">
        <v>628</v>
      </c>
      <c r="L22" s="200" t="s">
        <v>628</v>
      </c>
      <c r="M22" s="200" t="s">
        <v>628</v>
      </c>
      <c r="N22" s="200" t="s">
        <v>628</v>
      </c>
    </row>
    <row r="23" spans="1:15">
      <c r="A23" s="199">
        <v>12</v>
      </c>
      <c r="B23" s="323" t="s">
        <v>74</v>
      </c>
      <c r="C23" s="200">
        <v>5</v>
      </c>
      <c r="D23" s="324">
        <v>100</v>
      </c>
      <c r="E23" s="325" t="s">
        <v>46</v>
      </c>
      <c r="F23" s="200">
        <v>500</v>
      </c>
      <c r="G23" s="200">
        <v>100</v>
      </c>
      <c r="H23" s="200">
        <v>500</v>
      </c>
      <c r="I23" s="200" t="s">
        <v>628</v>
      </c>
      <c r="J23" s="200" t="s">
        <v>628</v>
      </c>
      <c r="K23" s="200" t="s">
        <v>628</v>
      </c>
      <c r="L23" s="200" t="s">
        <v>628</v>
      </c>
      <c r="M23" s="200" t="s">
        <v>628</v>
      </c>
      <c r="N23" s="200" t="s">
        <v>628</v>
      </c>
    </row>
    <row r="24" spans="1:15">
      <c r="A24" s="199">
        <v>13</v>
      </c>
      <c r="B24" s="323" t="s">
        <v>1033</v>
      </c>
      <c r="C24" s="200">
        <v>4.5</v>
      </c>
      <c r="D24" s="324">
        <v>100</v>
      </c>
      <c r="E24" s="325" t="s">
        <v>46</v>
      </c>
      <c r="F24" s="200">
        <v>450</v>
      </c>
      <c r="G24" s="200">
        <v>100</v>
      </c>
      <c r="H24" s="200">
        <v>450</v>
      </c>
      <c r="I24" s="200" t="s">
        <v>628</v>
      </c>
      <c r="J24" s="200" t="s">
        <v>628</v>
      </c>
      <c r="K24" s="200" t="s">
        <v>628</v>
      </c>
      <c r="L24" s="200" t="s">
        <v>628</v>
      </c>
      <c r="M24" s="200" t="s">
        <v>628</v>
      </c>
      <c r="N24" s="200" t="s">
        <v>628</v>
      </c>
    </row>
    <row r="25" spans="1:15">
      <c r="A25" s="199">
        <v>14</v>
      </c>
      <c r="B25" s="323" t="s">
        <v>1051</v>
      </c>
      <c r="C25" s="200">
        <v>50</v>
      </c>
      <c r="D25" s="324">
        <v>20</v>
      </c>
      <c r="E25" s="325" t="s">
        <v>202</v>
      </c>
      <c r="F25" s="201">
        <v>1000</v>
      </c>
      <c r="G25" s="200" t="s">
        <v>628</v>
      </c>
      <c r="H25" s="200" t="s">
        <v>628</v>
      </c>
      <c r="I25" s="200">
        <v>20</v>
      </c>
      <c r="J25" s="201">
        <v>1000</v>
      </c>
      <c r="K25" s="200" t="s">
        <v>628</v>
      </c>
      <c r="L25" s="200" t="s">
        <v>628</v>
      </c>
      <c r="M25" s="200" t="s">
        <v>628</v>
      </c>
      <c r="N25" s="200" t="s">
        <v>628</v>
      </c>
    </row>
    <row r="26" spans="1:15" customHeight="1" ht="25.5">
      <c r="A26" s="199">
        <v>15</v>
      </c>
      <c r="B26" s="323" t="s">
        <v>1204</v>
      </c>
      <c r="C26" s="200">
        <v>95</v>
      </c>
      <c r="D26" s="324">
        <v>100</v>
      </c>
      <c r="E26" s="325" t="s">
        <v>48</v>
      </c>
      <c r="F26" s="201">
        <v>9500</v>
      </c>
      <c r="G26" s="200">
        <v>35</v>
      </c>
      <c r="H26" s="201">
        <v>3200</v>
      </c>
      <c r="I26" s="200">
        <v>35</v>
      </c>
      <c r="J26" s="201">
        <v>3600</v>
      </c>
      <c r="K26" s="200" t="s">
        <v>628</v>
      </c>
      <c r="L26" s="200" t="s">
        <v>628</v>
      </c>
      <c r="M26" s="200">
        <v>30</v>
      </c>
      <c r="N26" s="201">
        <v>2700</v>
      </c>
    </row>
    <row r="27" spans="1:15">
      <c r="A27" s="199">
        <v>16</v>
      </c>
      <c r="B27" s="323" t="s">
        <v>1205</v>
      </c>
      <c r="C27" s="200">
        <v>50</v>
      </c>
      <c r="D27" s="324">
        <v>50</v>
      </c>
      <c r="E27" s="325" t="s">
        <v>1155</v>
      </c>
      <c r="F27" s="201">
        <v>2500</v>
      </c>
      <c r="G27" s="200">
        <v>25</v>
      </c>
      <c r="H27" s="201">
        <v>1250</v>
      </c>
      <c r="I27" s="200">
        <v>25</v>
      </c>
      <c r="J27" s="201">
        <v>1250</v>
      </c>
      <c r="K27" s="200" t="s">
        <v>628</v>
      </c>
      <c r="L27" s="200" t="s">
        <v>628</v>
      </c>
      <c r="M27" s="200" t="s">
        <v>628</v>
      </c>
      <c r="N27" s="200" t="s">
        <v>628</v>
      </c>
    </row>
    <row r="28" spans="1:15">
      <c r="A28" s="199">
        <v>17</v>
      </c>
      <c r="B28" s="323" t="s">
        <v>1206</v>
      </c>
      <c r="C28" s="200">
        <v>60</v>
      </c>
      <c r="D28" s="324">
        <v>10</v>
      </c>
      <c r="E28" s="325" t="s">
        <v>1119</v>
      </c>
      <c r="F28" s="200">
        <v>600</v>
      </c>
      <c r="G28" s="200" t="s">
        <v>628</v>
      </c>
      <c r="H28" s="200" t="s">
        <v>628</v>
      </c>
      <c r="I28" s="200" t="s">
        <v>628</v>
      </c>
      <c r="J28" s="200" t="s">
        <v>628</v>
      </c>
      <c r="K28" s="200" t="s">
        <v>628</v>
      </c>
      <c r="L28" s="200" t="s">
        <v>628</v>
      </c>
      <c r="M28" s="200">
        <v>10</v>
      </c>
      <c r="N28" s="200">
        <v>600</v>
      </c>
    </row>
    <row r="29" spans="1:15">
      <c r="A29" s="199">
        <v>18</v>
      </c>
      <c r="B29" s="323" t="s">
        <v>1207</v>
      </c>
      <c r="C29" s="200">
        <v>500</v>
      </c>
      <c r="D29" s="324">
        <v>10</v>
      </c>
      <c r="E29" s="325" t="s">
        <v>1155</v>
      </c>
      <c r="F29" s="201">
        <v>5000</v>
      </c>
      <c r="G29" s="200" t="s">
        <v>628</v>
      </c>
      <c r="H29" s="200" t="s">
        <v>628</v>
      </c>
      <c r="I29" s="200">
        <v>10</v>
      </c>
      <c r="J29" s="201">
        <v>5000</v>
      </c>
      <c r="K29" s="200" t="s">
        <v>628</v>
      </c>
      <c r="L29" s="200" t="s">
        <v>628</v>
      </c>
      <c r="M29" s="200" t="s">
        <v>628</v>
      </c>
      <c r="N29" s="200" t="s">
        <v>628</v>
      </c>
    </row>
    <row r="30" spans="1:15">
      <c r="A30" s="199">
        <v>19</v>
      </c>
      <c r="B30" s="323" t="s">
        <v>1208</v>
      </c>
      <c r="C30" s="200">
        <v>650</v>
      </c>
      <c r="D30" s="324">
        <v>10</v>
      </c>
      <c r="E30" s="325" t="s">
        <v>1155</v>
      </c>
      <c r="F30" s="201">
        <v>6500</v>
      </c>
      <c r="G30" s="200" t="s">
        <v>628</v>
      </c>
      <c r="H30" s="200">
        <v>50</v>
      </c>
      <c r="I30" s="200">
        <v>5</v>
      </c>
      <c r="J30" s="201">
        <v>3200</v>
      </c>
      <c r="K30" s="200" t="s">
        <v>628</v>
      </c>
      <c r="L30" s="200" t="s">
        <v>628</v>
      </c>
      <c r="M30" s="200">
        <v>5</v>
      </c>
      <c r="N30" s="201">
        <v>3250</v>
      </c>
    </row>
    <row r="31" spans="1:15">
      <c r="A31" s="199">
        <v>20</v>
      </c>
      <c r="B31" s="323" t="s">
        <v>1209</v>
      </c>
      <c r="C31" s="201">
        <v>1200</v>
      </c>
      <c r="D31" s="324">
        <v>6</v>
      </c>
      <c r="E31" s="325" t="s">
        <v>46</v>
      </c>
      <c r="F31" s="201">
        <v>7200</v>
      </c>
      <c r="G31" s="200">
        <v>3</v>
      </c>
      <c r="H31" s="201">
        <v>3600</v>
      </c>
      <c r="I31" s="200" t="s">
        <v>628</v>
      </c>
      <c r="J31" s="200" t="s">
        <v>628</v>
      </c>
      <c r="K31" s="200" t="s">
        <v>628</v>
      </c>
      <c r="L31" s="200" t="s">
        <v>628</v>
      </c>
      <c r="M31" s="200">
        <v>3</v>
      </c>
      <c r="N31" s="201">
        <v>3600</v>
      </c>
    </row>
    <row r="32" spans="1:15">
      <c r="A32" s="199">
        <v>21</v>
      </c>
      <c r="B32" s="323" t="s">
        <v>1210</v>
      </c>
      <c r="C32" s="200">
        <v>70</v>
      </c>
      <c r="D32" s="324">
        <v>10</v>
      </c>
      <c r="E32" s="325" t="s">
        <v>1211</v>
      </c>
      <c r="F32" s="200">
        <v>700</v>
      </c>
      <c r="G32" s="200">
        <v>10</v>
      </c>
      <c r="H32" s="200">
        <v>700</v>
      </c>
      <c r="I32" s="200" t="s">
        <v>628</v>
      </c>
      <c r="J32" s="200" t="s">
        <v>628</v>
      </c>
      <c r="K32" s="200" t="s">
        <v>628</v>
      </c>
      <c r="L32" s="200" t="s">
        <v>628</v>
      </c>
      <c r="M32" s="200" t="s">
        <v>628</v>
      </c>
      <c r="N32" s="200" t="s">
        <v>628</v>
      </c>
    </row>
    <row r="33" spans="1:15">
      <c r="A33" s="199">
        <v>22</v>
      </c>
      <c r="B33" s="323" t="s">
        <v>1212</v>
      </c>
      <c r="C33" s="200">
        <v>95</v>
      </c>
      <c r="D33" s="324">
        <v>50</v>
      </c>
      <c r="E33" s="325" t="s">
        <v>46</v>
      </c>
      <c r="F33" s="201">
        <v>4750</v>
      </c>
      <c r="G33" s="200">
        <v>20</v>
      </c>
      <c r="H33" s="201">
        <v>1900</v>
      </c>
      <c r="I33" s="200">
        <v>20</v>
      </c>
      <c r="J33" s="201">
        <v>1900</v>
      </c>
      <c r="K33" s="200" t="s">
        <v>628</v>
      </c>
      <c r="L33" s="200" t="s">
        <v>628</v>
      </c>
      <c r="M33" s="200">
        <v>10</v>
      </c>
      <c r="N33" s="200">
        <v>950</v>
      </c>
    </row>
    <row r="34" spans="1:15">
      <c r="A34" s="199">
        <v>23</v>
      </c>
      <c r="B34" s="327" t="s">
        <v>1213</v>
      </c>
      <c r="C34" s="227">
        <v>7775</v>
      </c>
      <c r="D34" s="328">
        <v>2</v>
      </c>
      <c r="E34" s="329" t="s">
        <v>41</v>
      </c>
      <c r="F34" s="227">
        <v>15550</v>
      </c>
      <c r="G34" s="207">
        <v>2</v>
      </c>
      <c r="H34" s="227">
        <v>15550</v>
      </c>
      <c r="I34" s="207" t="s">
        <v>628</v>
      </c>
      <c r="J34" s="207" t="s">
        <v>628</v>
      </c>
      <c r="K34" s="207" t="s">
        <v>628</v>
      </c>
      <c r="L34" s="207" t="s">
        <v>628</v>
      </c>
      <c r="M34" s="207" t="s">
        <v>628</v>
      </c>
      <c r="N34" s="207" t="s">
        <v>628</v>
      </c>
    </row>
    <row r="35" spans="1:15">
      <c r="A35" s="199">
        <v>24</v>
      </c>
      <c r="B35" s="330" t="s">
        <v>1214</v>
      </c>
      <c r="C35" s="200">
        <v>10</v>
      </c>
      <c r="D35" s="200">
        <v>400</v>
      </c>
      <c r="E35" s="200" t="s">
        <v>46</v>
      </c>
      <c r="F35" s="201">
        <v>4000</v>
      </c>
      <c r="G35" s="200">
        <v>150</v>
      </c>
      <c r="H35" s="201">
        <v>1500</v>
      </c>
      <c r="I35" s="200">
        <v>250</v>
      </c>
      <c r="J35" s="201">
        <v>2500</v>
      </c>
      <c r="K35" s="200" t="s">
        <v>628</v>
      </c>
      <c r="L35" s="200" t="s">
        <v>628</v>
      </c>
      <c r="M35" s="200" t="s">
        <v>628</v>
      </c>
      <c r="N35" s="200" t="s">
        <v>628</v>
      </c>
    </row>
    <row r="36" spans="1:15">
      <c r="A36" s="199">
        <v>25</v>
      </c>
      <c r="B36" s="330" t="s">
        <v>1215</v>
      </c>
      <c r="C36" s="200">
        <v>20</v>
      </c>
      <c r="D36" s="200">
        <v>20</v>
      </c>
      <c r="E36" s="200" t="s">
        <v>41</v>
      </c>
      <c r="F36" s="200">
        <v>400</v>
      </c>
      <c r="G36" s="200">
        <v>20</v>
      </c>
      <c r="H36" s="200">
        <v>400</v>
      </c>
      <c r="I36" s="200" t="s">
        <v>628</v>
      </c>
      <c r="J36" s="200" t="s">
        <v>628</v>
      </c>
      <c r="K36" s="200" t="s">
        <v>628</v>
      </c>
      <c r="L36" s="200" t="s">
        <v>628</v>
      </c>
      <c r="M36" s="200" t="s">
        <v>628</v>
      </c>
      <c r="N36" s="200" t="s">
        <v>628</v>
      </c>
    </row>
    <row r="37" spans="1:15">
      <c r="A37" s="199">
        <v>26</v>
      </c>
      <c r="B37" s="330" t="s">
        <v>1216</v>
      </c>
      <c r="C37" s="200">
        <v>120</v>
      </c>
      <c r="D37" s="200">
        <v>10</v>
      </c>
      <c r="E37" s="200" t="s">
        <v>46</v>
      </c>
      <c r="F37" s="201">
        <v>1200</v>
      </c>
      <c r="G37" s="200">
        <v>5</v>
      </c>
      <c r="H37" s="200">
        <v>600</v>
      </c>
      <c r="I37" s="200" t="s">
        <v>628</v>
      </c>
      <c r="J37" s="200" t="s">
        <v>628</v>
      </c>
      <c r="K37" s="200">
        <v>5</v>
      </c>
      <c r="L37" s="200">
        <v>600</v>
      </c>
      <c r="M37" s="200" t="s">
        <v>628</v>
      </c>
      <c r="N37" s="200" t="s">
        <v>628</v>
      </c>
    </row>
    <row r="38" spans="1:15">
      <c r="A38" s="199">
        <v>27</v>
      </c>
      <c r="B38" s="330" t="s">
        <v>1217</v>
      </c>
      <c r="C38" s="200">
        <v>50</v>
      </c>
      <c r="D38" s="200">
        <v>40</v>
      </c>
      <c r="E38" s="200" t="s">
        <v>41</v>
      </c>
      <c r="F38" s="201">
        <v>2000</v>
      </c>
      <c r="G38" s="200">
        <v>40</v>
      </c>
      <c r="H38" s="201">
        <v>2000</v>
      </c>
      <c r="I38" s="200" t="s">
        <v>628</v>
      </c>
      <c r="J38" s="200" t="s">
        <v>628</v>
      </c>
      <c r="K38" s="200" t="s">
        <v>628</v>
      </c>
      <c r="L38" s="200" t="s">
        <v>628</v>
      </c>
      <c r="M38" s="200" t="s">
        <v>628</v>
      </c>
      <c r="N38" s="200" t="s">
        <v>628</v>
      </c>
      <c r="O38" s="209"/>
    </row>
    <row r="39" spans="1:15">
      <c r="A39" s="199">
        <v>28</v>
      </c>
      <c r="B39" s="330" t="s">
        <v>1218</v>
      </c>
      <c r="C39" s="200">
        <v>25</v>
      </c>
      <c r="D39" s="200">
        <v>20</v>
      </c>
      <c r="E39" s="200" t="s">
        <v>41</v>
      </c>
      <c r="F39" s="200">
        <v>500</v>
      </c>
      <c r="G39" s="200">
        <v>20</v>
      </c>
      <c r="H39" s="200">
        <v>500</v>
      </c>
      <c r="I39" s="200" t="s">
        <v>628</v>
      </c>
      <c r="J39" s="200" t="s">
        <v>628</v>
      </c>
      <c r="K39" s="200" t="s">
        <v>628</v>
      </c>
      <c r="L39" s="200" t="s">
        <v>628</v>
      </c>
      <c r="M39" s="200" t="s">
        <v>628</v>
      </c>
      <c r="N39" s="200" t="s">
        <v>628</v>
      </c>
      <c r="O39" s="210"/>
    </row>
    <row r="40" spans="1:15">
      <c r="A40" s="21" t="s">
        <v>82</v>
      </c>
      <c r="B40" s="211"/>
      <c r="C40" s="212">
        <f>SUM(C12:C39)</f>
        <v>11925.5</v>
      </c>
      <c r="D40" s="213">
        <f>SUM(D12:D39)</f>
        <v>1618</v>
      </c>
      <c r="E40" s="214"/>
      <c r="F40" s="212">
        <f>SUM(F12:F39)</f>
        <v>130200</v>
      </c>
      <c r="G40" s="215">
        <f>SUM(G12:G39)</f>
        <v>1026</v>
      </c>
      <c r="H40" s="212">
        <f>SUM(H12:H39)</f>
        <v>60770</v>
      </c>
      <c r="I40" s="216">
        <f>SUM(I12:I39)</f>
        <v>430</v>
      </c>
      <c r="J40" s="217">
        <f>SUM(J12:J39)</f>
        <v>33850</v>
      </c>
      <c r="K40" s="216">
        <f>SUM(K12:K39)</f>
        <v>36</v>
      </c>
      <c r="L40" s="212">
        <f>SUM(L12:L39)</f>
        <v>10520</v>
      </c>
      <c r="M40" s="212">
        <f>SUM(M12:M39)</f>
        <v>126</v>
      </c>
      <c r="N40" s="218">
        <f>SUM(N12:N39)</f>
        <v>25060</v>
      </c>
    </row>
    <row r="41" spans="1:15">
      <c r="A41" s="181" t="s">
        <v>0</v>
      </c>
      <c r="B41" s="181"/>
      <c r="C41" s="181"/>
    </row>
    <row r="42" spans="1:15">
      <c r="A42" s="182"/>
      <c r="B42" s="181"/>
      <c r="C42" s="181"/>
    </row>
    <row r="43" spans="1:15" customHeight="1" ht="15.75">
      <c r="F43" s="32" t="s">
        <v>1</v>
      </c>
      <c r="G43" s="32"/>
      <c r="H43" s="32"/>
      <c r="I43" s="32"/>
    </row>
    <row r="44" spans="1:15">
      <c r="G44" s="35" t="s">
        <v>2</v>
      </c>
      <c r="H44" s="35"/>
    </row>
    <row r="46" spans="1:15">
      <c r="A46" s="310" t="s">
        <v>541</v>
      </c>
      <c r="B46" s="310"/>
      <c r="C46" s="310"/>
      <c r="D46" s="310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>
      <c r="A47" s="41" t="s">
        <v>542</v>
      </c>
      <c r="B47" s="41"/>
      <c r="C47" s="41"/>
      <c r="D47" s="41"/>
      <c r="E47" s="41"/>
      <c r="F47" s="42" t="s">
        <v>5</v>
      </c>
      <c r="G47" s="42"/>
      <c r="H47" s="42"/>
      <c r="I47" s="42"/>
      <c r="J47" s="42"/>
      <c r="K47" s="43" t="s">
        <v>781</v>
      </c>
      <c r="L47" s="43"/>
      <c r="M47" s="43"/>
      <c r="N47" s="43"/>
    </row>
    <row r="48" spans="1:15">
      <c r="A48" s="184" t="s">
        <v>1192</v>
      </c>
      <c r="B48" s="184"/>
      <c r="C48" s="184"/>
      <c r="D48" s="184"/>
      <c r="E48" s="184"/>
      <c r="F48" s="45" t="s">
        <v>8</v>
      </c>
      <c r="G48" s="42" t="s">
        <v>9</v>
      </c>
      <c r="H48" s="42"/>
      <c r="I48" s="42" t="s">
        <v>10</v>
      </c>
      <c r="J48" s="42"/>
      <c r="K48" s="46" t="s">
        <v>11</v>
      </c>
      <c r="L48" s="46"/>
      <c r="M48" s="46"/>
      <c r="N48" s="46"/>
    </row>
    <row r="49" spans="1:15">
      <c r="A49" s="47" t="s">
        <v>12</v>
      </c>
      <c r="B49" s="47" t="s">
        <v>13</v>
      </c>
      <c r="C49" s="47" t="s">
        <v>14</v>
      </c>
      <c r="D49" s="48" t="s">
        <v>15</v>
      </c>
      <c r="E49" s="49"/>
      <c r="F49" s="47" t="s">
        <v>16</v>
      </c>
      <c r="G49" s="42" t="s">
        <v>17</v>
      </c>
      <c r="H49" s="42"/>
      <c r="I49" s="42"/>
      <c r="J49" s="42"/>
      <c r="K49" s="42"/>
      <c r="L49" s="42"/>
      <c r="M49" s="42"/>
      <c r="N49" s="42"/>
    </row>
    <row r="50" spans="1:15">
      <c r="A50" s="47"/>
      <c r="B50" s="47"/>
      <c r="C50" s="47"/>
      <c r="D50" s="50"/>
      <c r="E50" s="51"/>
      <c r="F50" s="47"/>
      <c r="G50" s="52" t="s">
        <v>18</v>
      </c>
      <c r="H50" s="52"/>
      <c r="I50" s="185" t="s">
        <v>19</v>
      </c>
      <c r="J50" s="185"/>
      <c r="K50" s="54" t="s">
        <v>20</v>
      </c>
      <c r="L50" s="54"/>
      <c r="M50" s="186" t="s">
        <v>21</v>
      </c>
      <c r="N50" s="186"/>
    </row>
    <row r="51" spans="1:15">
      <c r="A51" s="47"/>
      <c r="B51" s="187"/>
      <c r="C51" s="187"/>
      <c r="D51" s="220" t="s">
        <v>22</v>
      </c>
      <c r="E51" s="220" t="s">
        <v>13</v>
      </c>
      <c r="F51" s="187"/>
      <c r="G51" s="221" t="s">
        <v>23</v>
      </c>
      <c r="H51" s="220" t="s">
        <v>24</v>
      </c>
      <c r="I51" s="220" t="s">
        <v>23</v>
      </c>
      <c r="J51" s="220" t="s">
        <v>24</v>
      </c>
      <c r="K51" s="220" t="s">
        <v>23</v>
      </c>
      <c r="L51" s="220" t="s">
        <v>24</v>
      </c>
      <c r="M51" s="220" t="s">
        <v>23</v>
      </c>
      <c r="N51" s="220" t="s">
        <v>24</v>
      </c>
    </row>
    <row r="52" spans="1:15">
      <c r="A52" s="222">
        <v>29</v>
      </c>
      <c r="B52" s="331" t="s">
        <v>1219</v>
      </c>
      <c r="C52" s="200">
        <v>10</v>
      </c>
      <c r="D52" s="200">
        <v>20</v>
      </c>
      <c r="E52" s="200" t="s">
        <v>1220</v>
      </c>
      <c r="F52" s="200">
        <v>200</v>
      </c>
      <c r="G52" s="200" t="s">
        <v>628</v>
      </c>
      <c r="H52" s="200" t="s">
        <v>628</v>
      </c>
      <c r="I52" s="200">
        <v>20</v>
      </c>
      <c r="J52" s="200">
        <v>200</v>
      </c>
      <c r="K52" s="200" t="s">
        <v>628</v>
      </c>
      <c r="L52" s="200" t="s">
        <v>628</v>
      </c>
      <c r="M52" s="200" t="s">
        <v>628</v>
      </c>
      <c r="N52" s="200" t="s">
        <v>628</v>
      </c>
    </row>
    <row r="53" spans="1:15">
      <c r="A53" s="225">
        <v>30</v>
      </c>
      <c r="B53" s="331" t="s">
        <v>1221</v>
      </c>
      <c r="C53" s="200">
        <v>15</v>
      </c>
      <c r="D53" s="200">
        <v>10</v>
      </c>
      <c r="E53" s="200" t="s">
        <v>1220</v>
      </c>
      <c r="F53" s="200">
        <v>150</v>
      </c>
      <c r="G53" s="200">
        <v>10</v>
      </c>
      <c r="H53" s="200">
        <v>150</v>
      </c>
      <c r="I53" s="200" t="s">
        <v>628</v>
      </c>
      <c r="J53" s="200" t="s">
        <v>628</v>
      </c>
      <c r="K53" s="200" t="s">
        <v>628</v>
      </c>
      <c r="L53" s="200" t="s">
        <v>628</v>
      </c>
      <c r="M53" s="200" t="s">
        <v>628</v>
      </c>
      <c r="N53" s="200" t="s">
        <v>628</v>
      </c>
    </row>
    <row r="54" spans="1:15">
      <c r="A54" s="225">
        <v>31</v>
      </c>
      <c r="B54" s="331" t="s">
        <v>1222</v>
      </c>
      <c r="C54" s="200">
        <v>30</v>
      </c>
      <c r="D54" s="200">
        <v>50</v>
      </c>
      <c r="E54" s="200" t="s">
        <v>1223</v>
      </c>
      <c r="F54" s="201">
        <v>1500</v>
      </c>
      <c r="G54" s="200">
        <v>30</v>
      </c>
      <c r="H54" s="200">
        <v>900</v>
      </c>
      <c r="I54" s="200">
        <v>11</v>
      </c>
      <c r="J54" s="200">
        <v>350</v>
      </c>
      <c r="K54" s="200">
        <v>9</v>
      </c>
      <c r="L54" s="200">
        <v>250</v>
      </c>
      <c r="M54" s="200" t="s">
        <v>628</v>
      </c>
      <c r="N54" s="200" t="s">
        <v>628</v>
      </c>
    </row>
    <row r="55" spans="1:15">
      <c r="A55" s="225">
        <v>32</v>
      </c>
      <c r="B55" s="331" t="s">
        <v>1224</v>
      </c>
      <c r="C55" s="200">
        <v>40</v>
      </c>
      <c r="D55" s="200">
        <v>12</v>
      </c>
      <c r="E55" s="200" t="s">
        <v>46</v>
      </c>
      <c r="F55" s="200">
        <v>480</v>
      </c>
      <c r="G55" s="200"/>
      <c r="H55" s="200" t="s">
        <v>628</v>
      </c>
      <c r="I55" s="200" t="s">
        <v>628</v>
      </c>
      <c r="J55" s="200" t="s">
        <v>628</v>
      </c>
      <c r="K55" s="200">
        <v>12</v>
      </c>
      <c r="L55" s="200">
        <v>480</v>
      </c>
      <c r="M55" s="200" t="s">
        <v>628</v>
      </c>
      <c r="N55" s="200" t="s">
        <v>628</v>
      </c>
    </row>
    <row r="56" spans="1:15">
      <c r="A56" s="225">
        <v>33</v>
      </c>
      <c r="B56" s="331" t="s">
        <v>1225</v>
      </c>
      <c r="C56" s="200">
        <v>30</v>
      </c>
      <c r="D56" s="200">
        <v>50</v>
      </c>
      <c r="E56" s="200" t="s">
        <v>1226</v>
      </c>
      <c r="F56" s="201">
        <v>1500</v>
      </c>
      <c r="G56" s="200"/>
      <c r="H56" s="200" t="s">
        <v>628</v>
      </c>
      <c r="I56" s="200" t="s">
        <v>628</v>
      </c>
      <c r="J56" s="200" t="s">
        <v>628</v>
      </c>
      <c r="K56" s="200">
        <v>50</v>
      </c>
      <c r="L56" s="201">
        <v>1500</v>
      </c>
      <c r="M56" s="200" t="s">
        <v>628</v>
      </c>
      <c r="N56" s="200" t="s">
        <v>628</v>
      </c>
    </row>
    <row r="57" spans="1:15">
      <c r="A57" s="225">
        <v>34</v>
      </c>
      <c r="B57" s="331" t="s">
        <v>1227</v>
      </c>
      <c r="C57" s="200">
        <v>80</v>
      </c>
      <c r="D57" s="200">
        <v>24</v>
      </c>
      <c r="E57" s="200" t="s">
        <v>46</v>
      </c>
      <c r="F57" s="201">
        <v>1920</v>
      </c>
      <c r="G57" s="200"/>
      <c r="H57" s="200" t="s">
        <v>628</v>
      </c>
      <c r="I57" s="200" t="s">
        <v>628</v>
      </c>
      <c r="J57" s="200" t="s">
        <v>628</v>
      </c>
      <c r="K57" s="200">
        <v>24</v>
      </c>
      <c r="L57" s="201">
        <v>1920</v>
      </c>
      <c r="M57" s="200" t="s">
        <v>628</v>
      </c>
      <c r="N57" s="200" t="s">
        <v>628</v>
      </c>
    </row>
    <row r="58" spans="1:15">
      <c r="A58" s="225">
        <v>35</v>
      </c>
      <c r="B58" s="331" t="s">
        <v>1228</v>
      </c>
      <c r="C58" s="200">
        <v>250</v>
      </c>
      <c r="D58" s="200">
        <v>1</v>
      </c>
      <c r="E58" s="200" t="s">
        <v>371</v>
      </c>
      <c r="F58" s="200">
        <v>250</v>
      </c>
      <c r="G58" s="200"/>
      <c r="H58" s="200" t="s">
        <v>628</v>
      </c>
      <c r="I58" s="200" t="s">
        <v>628</v>
      </c>
      <c r="J58" s="200" t="s">
        <v>628</v>
      </c>
      <c r="K58" s="200">
        <v>1</v>
      </c>
      <c r="L58" s="200">
        <v>250</v>
      </c>
      <c r="M58" s="200"/>
      <c r="N58" s="200"/>
    </row>
    <row r="59" spans="1:15">
      <c r="A59" s="225">
        <v>36</v>
      </c>
      <c r="B59" s="331" t="s">
        <v>1229</v>
      </c>
      <c r="C59" s="200">
        <v>25</v>
      </c>
      <c r="D59" s="200">
        <v>20</v>
      </c>
      <c r="E59" s="200" t="s">
        <v>1155</v>
      </c>
      <c r="F59" s="200">
        <v>500</v>
      </c>
      <c r="G59" s="200"/>
      <c r="H59" s="200" t="s">
        <v>628</v>
      </c>
      <c r="I59" s="200" t="s">
        <v>628</v>
      </c>
      <c r="J59" s="200" t="s">
        <v>628</v>
      </c>
      <c r="K59" s="200">
        <v>20</v>
      </c>
      <c r="L59" s="200">
        <v>500</v>
      </c>
      <c r="M59" s="200"/>
      <c r="N59" s="200"/>
    </row>
    <row r="60" spans="1:15">
      <c r="A60" s="225">
        <v>37</v>
      </c>
      <c r="B60" s="331" t="s">
        <v>1230</v>
      </c>
      <c r="C60" s="201">
        <v>3500</v>
      </c>
      <c r="D60" s="200">
        <v>2</v>
      </c>
      <c r="E60" s="200" t="s">
        <v>46</v>
      </c>
      <c r="F60" s="201">
        <v>7000</v>
      </c>
      <c r="G60" s="200"/>
      <c r="H60" s="200" t="s">
        <v>628</v>
      </c>
      <c r="I60" s="200" t="s">
        <v>628</v>
      </c>
      <c r="J60" s="200" t="s">
        <v>628</v>
      </c>
      <c r="K60" s="200" t="s">
        <v>628</v>
      </c>
      <c r="L60" s="200" t="s">
        <v>628</v>
      </c>
      <c r="M60" s="200">
        <v>2</v>
      </c>
      <c r="N60" s="201">
        <v>7000</v>
      </c>
    </row>
    <row r="61" spans="1:15">
      <c r="A61" s="225">
        <v>38</v>
      </c>
      <c r="B61" s="331" t="s">
        <v>1231</v>
      </c>
      <c r="C61" s="200">
        <v>180</v>
      </c>
      <c r="D61" s="200">
        <v>10</v>
      </c>
      <c r="E61" s="200" t="s">
        <v>1232</v>
      </c>
      <c r="F61" s="201">
        <v>1800</v>
      </c>
      <c r="G61" s="200"/>
      <c r="H61" s="200" t="s">
        <v>628</v>
      </c>
      <c r="I61" s="200" t="s">
        <v>628</v>
      </c>
      <c r="J61" s="200" t="s">
        <v>628</v>
      </c>
      <c r="K61" s="200">
        <v>8</v>
      </c>
      <c r="L61" s="201">
        <v>1500</v>
      </c>
      <c r="M61" s="200">
        <v>2</v>
      </c>
      <c r="N61" s="200">
        <v>300</v>
      </c>
    </row>
    <row r="62" spans="1:15">
      <c r="A62" s="225">
        <v>39</v>
      </c>
      <c r="B62" s="331" t="s">
        <v>1233</v>
      </c>
      <c r="C62" s="200">
        <v>150</v>
      </c>
      <c r="D62" s="200">
        <v>20</v>
      </c>
      <c r="E62" s="200" t="s">
        <v>46</v>
      </c>
      <c r="F62" s="201">
        <v>3000</v>
      </c>
      <c r="G62" s="200"/>
      <c r="H62" s="200" t="s">
        <v>628</v>
      </c>
      <c r="I62" s="200" t="s">
        <v>628</v>
      </c>
      <c r="J62" s="200" t="s">
        <v>628</v>
      </c>
      <c r="K62" s="200">
        <v>20</v>
      </c>
      <c r="L62" s="201">
        <v>3000</v>
      </c>
      <c r="M62" s="200" t="s">
        <v>628</v>
      </c>
      <c r="N62" s="200" t="s">
        <v>628</v>
      </c>
    </row>
    <row r="63" spans="1:15">
      <c r="A63" s="225">
        <v>40</v>
      </c>
      <c r="B63" s="315" t="s">
        <v>1234</v>
      </c>
      <c r="C63" s="332"/>
      <c r="D63" s="207"/>
      <c r="E63" s="207"/>
      <c r="F63" s="227">
        <v>3600</v>
      </c>
      <c r="G63" s="207"/>
      <c r="H63" s="227">
        <v>3600</v>
      </c>
      <c r="I63" s="207" t="s">
        <v>628</v>
      </c>
      <c r="J63" s="207" t="s">
        <v>628</v>
      </c>
      <c r="K63" s="207" t="s">
        <v>628</v>
      </c>
      <c r="L63" s="207" t="s">
        <v>628</v>
      </c>
      <c r="M63" s="207" t="s">
        <v>628</v>
      </c>
      <c r="N63" s="207"/>
    </row>
    <row r="64" spans="1:15">
      <c r="A64" s="225">
        <v>41</v>
      </c>
      <c r="B64" s="331" t="s">
        <v>1235</v>
      </c>
      <c r="C64" s="252">
        <v>2000</v>
      </c>
      <c r="D64" s="200">
        <v>25</v>
      </c>
      <c r="E64" s="200" t="s">
        <v>1236</v>
      </c>
      <c r="F64" s="201">
        <v>50000</v>
      </c>
      <c r="G64" s="200">
        <v>10</v>
      </c>
      <c r="H64" s="201">
        <v>20000</v>
      </c>
      <c r="I64" s="200">
        <v>10</v>
      </c>
      <c r="J64" s="201">
        <v>20000</v>
      </c>
      <c r="K64" s="200">
        <v>5</v>
      </c>
      <c r="L64" s="201">
        <v>10000</v>
      </c>
      <c r="M64" s="200" t="s">
        <v>628</v>
      </c>
      <c r="N64" s="200" t="s">
        <v>628</v>
      </c>
    </row>
    <row r="65" spans="1:15">
      <c r="A65" s="225">
        <v>42</v>
      </c>
      <c r="B65" s="315" t="s">
        <v>1237</v>
      </c>
      <c r="C65" s="333">
        <v>1388</v>
      </c>
      <c r="D65" s="207">
        <v>144</v>
      </c>
      <c r="E65" s="207" t="s">
        <v>1236</v>
      </c>
      <c r="F65" s="227">
        <v>200000</v>
      </c>
      <c r="G65" s="207">
        <v>36</v>
      </c>
      <c r="H65" s="227">
        <v>50000</v>
      </c>
      <c r="I65" s="207">
        <v>36</v>
      </c>
      <c r="J65" s="227">
        <v>50000</v>
      </c>
      <c r="K65" s="207">
        <v>36</v>
      </c>
      <c r="L65" s="227">
        <v>50000</v>
      </c>
      <c r="M65" s="207">
        <v>36</v>
      </c>
      <c r="N65" s="227">
        <v>50000</v>
      </c>
    </row>
    <row r="66" spans="1:15">
      <c r="A66" s="225">
        <v>43</v>
      </c>
      <c r="B66" s="331" t="s">
        <v>1238</v>
      </c>
      <c r="C66" s="334">
        <v>3750</v>
      </c>
      <c r="D66" s="200" t="s">
        <v>131</v>
      </c>
      <c r="E66" s="278">
        <v>80</v>
      </c>
      <c r="F66" s="252">
        <f>E66*C66</f>
        <v>300000</v>
      </c>
      <c r="G66" s="281">
        <v>937</v>
      </c>
      <c r="H66" s="201">
        <f>G66*E66</f>
        <v>74960</v>
      </c>
      <c r="I66" s="281">
        <v>937</v>
      </c>
      <c r="J66" s="201">
        <f>I66*E66</f>
        <v>74960</v>
      </c>
      <c r="K66" s="200">
        <v>937</v>
      </c>
      <c r="L66" s="201">
        <f>K66*E66</f>
        <v>74960</v>
      </c>
      <c r="M66" s="200">
        <v>939</v>
      </c>
      <c r="N66" s="201">
        <f>M66*E66</f>
        <v>75120</v>
      </c>
    </row>
    <row r="67" spans="1:15">
      <c r="A67" s="225">
        <v>44</v>
      </c>
      <c r="B67" s="315" t="s">
        <v>1239</v>
      </c>
      <c r="C67" s="335">
        <v>3845</v>
      </c>
      <c r="D67" s="207" t="s">
        <v>1240</v>
      </c>
      <c r="E67" s="336">
        <v>78</v>
      </c>
      <c r="F67" s="333">
        <f>E67*C67</f>
        <v>299910</v>
      </c>
      <c r="G67" s="337">
        <v>962</v>
      </c>
      <c r="H67" s="227">
        <f>G67*E67</f>
        <v>75036</v>
      </c>
      <c r="I67" s="337">
        <v>961</v>
      </c>
      <c r="J67" s="227">
        <f>I67*E67</f>
        <v>74958</v>
      </c>
      <c r="K67" s="207">
        <v>961</v>
      </c>
      <c r="L67" s="227">
        <f>K67*E67</f>
        <v>74958</v>
      </c>
      <c r="M67" s="207">
        <v>961</v>
      </c>
      <c r="N67" s="227">
        <f>M67*E67</f>
        <v>74958</v>
      </c>
    </row>
    <row r="68" spans="1:15">
      <c r="A68" s="225">
        <v>45</v>
      </c>
      <c r="B68" s="338" t="s">
        <v>1241</v>
      </c>
      <c r="C68" s="252">
        <v>2700</v>
      </c>
      <c r="D68" s="200">
        <v>10</v>
      </c>
      <c r="E68" s="200" t="s">
        <v>48</v>
      </c>
      <c r="F68" s="252">
        <v>27000</v>
      </c>
      <c r="G68" s="259"/>
      <c r="H68" s="252"/>
      <c r="I68" s="200"/>
      <c r="J68" s="252"/>
      <c r="K68" s="200">
        <v>10</v>
      </c>
      <c r="L68" s="339">
        <f>K68*C68</f>
        <v>27000</v>
      </c>
      <c r="M68" s="228"/>
      <c r="N68" s="229"/>
    </row>
    <row r="69" spans="1:15">
      <c r="A69" s="225">
        <v>46</v>
      </c>
      <c r="B69" s="338" t="s">
        <v>1242</v>
      </c>
      <c r="C69" s="250">
        <v>850</v>
      </c>
      <c r="D69" s="200">
        <v>10</v>
      </c>
      <c r="E69" s="200" t="s">
        <v>1243</v>
      </c>
      <c r="F69" s="252">
        <f>D69*C69</f>
        <v>8500</v>
      </c>
      <c r="G69" s="259"/>
      <c r="H69" s="252"/>
      <c r="I69" s="200"/>
      <c r="J69" s="252"/>
      <c r="K69" s="200">
        <v>10</v>
      </c>
      <c r="L69" s="339">
        <f>K69*C69</f>
        <v>8500</v>
      </c>
      <c r="M69" s="230"/>
      <c r="N69" s="231"/>
    </row>
    <row r="70" spans="1:15" customHeight="1" ht="15.75">
      <c r="A70" s="225">
        <v>47</v>
      </c>
      <c r="B70" s="338" t="s">
        <v>1244</v>
      </c>
      <c r="C70" s="250">
        <v>700</v>
      </c>
      <c r="D70" s="200">
        <v>15</v>
      </c>
      <c r="E70" s="200" t="s">
        <v>48</v>
      </c>
      <c r="F70" s="252">
        <f>D70*C70</f>
        <v>10500</v>
      </c>
      <c r="G70" s="259">
        <v>5</v>
      </c>
      <c r="H70" s="252">
        <f>G70*C70</f>
        <v>3500</v>
      </c>
      <c r="I70" s="200"/>
      <c r="J70" s="252"/>
      <c r="K70" s="340">
        <v>5</v>
      </c>
      <c r="L70" s="341">
        <f>K70*C70</f>
        <v>3500</v>
      </c>
      <c r="M70" s="230"/>
      <c r="N70" s="231"/>
    </row>
    <row r="71" spans="1:15" customHeight="1" ht="27">
      <c r="A71" s="225">
        <v>48</v>
      </c>
      <c r="B71" s="338" t="s">
        <v>1245</v>
      </c>
      <c r="C71" s="250">
        <v>700</v>
      </c>
      <c r="D71" s="200">
        <v>15</v>
      </c>
      <c r="E71" s="200" t="s">
        <v>1243</v>
      </c>
      <c r="F71" s="252">
        <f>D71*C71</f>
        <v>10500</v>
      </c>
      <c r="G71" s="259">
        <v>5</v>
      </c>
      <c r="H71" s="252">
        <f>G71*C71</f>
        <v>3500</v>
      </c>
      <c r="I71" s="200"/>
      <c r="J71" s="252"/>
      <c r="K71" s="259">
        <v>5</v>
      </c>
      <c r="L71" s="252">
        <f>K71*G71</f>
        <v>25</v>
      </c>
      <c r="M71" s="230"/>
      <c r="N71" s="232"/>
    </row>
    <row r="72" spans="1:15" customHeight="1" ht="27">
      <c r="A72" s="225">
        <v>49</v>
      </c>
      <c r="B72" s="338" t="s">
        <v>1246</v>
      </c>
      <c r="C72" s="252">
        <v>1050</v>
      </c>
      <c r="D72" s="200">
        <v>4</v>
      </c>
      <c r="E72" s="200" t="s">
        <v>1189</v>
      </c>
      <c r="F72" s="252">
        <v>4200</v>
      </c>
      <c r="G72" s="259">
        <v>2</v>
      </c>
      <c r="H72" s="252">
        <v>2100</v>
      </c>
      <c r="I72" s="200">
        <v>2</v>
      </c>
      <c r="J72" s="252">
        <v>2100</v>
      </c>
      <c r="K72" s="342"/>
      <c r="L72" s="343"/>
      <c r="M72" s="230"/>
      <c r="N72" s="231"/>
    </row>
    <row r="73" spans="1:15">
      <c r="A73" s="225">
        <v>50</v>
      </c>
      <c r="B73" s="338" t="s">
        <v>1247</v>
      </c>
      <c r="C73" s="259"/>
      <c r="D73" s="200"/>
      <c r="E73" s="200"/>
      <c r="F73" s="259"/>
      <c r="G73" s="259"/>
      <c r="H73" s="259"/>
      <c r="I73" s="200"/>
      <c r="J73" s="259"/>
      <c r="K73" s="344"/>
      <c r="L73" s="345"/>
      <c r="M73" s="233"/>
      <c r="N73" s="234"/>
    </row>
    <row r="74" spans="1:15">
      <c r="A74" s="225">
        <v>51</v>
      </c>
      <c r="B74" s="338" t="s">
        <v>1248</v>
      </c>
      <c r="C74" s="259">
        <v>630</v>
      </c>
      <c r="D74" s="200">
        <v>10</v>
      </c>
      <c r="E74" s="331" t="s">
        <v>1243</v>
      </c>
      <c r="F74" s="252">
        <v>6300</v>
      </c>
      <c r="G74" s="259">
        <v>5</v>
      </c>
      <c r="H74" s="252">
        <v>3150</v>
      </c>
      <c r="I74" s="200">
        <v>5</v>
      </c>
      <c r="J74" s="252">
        <v>3150</v>
      </c>
      <c r="K74" s="342"/>
      <c r="L74" s="346"/>
      <c r="M74" s="230"/>
      <c r="N74" s="232"/>
    </row>
    <row r="75" spans="1:15">
      <c r="A75" s="225">
        <v>52</v>
      </c>
      <c r="B75" s="338" t="s">
        <v>1249</v>
      </c>
      <c r="C75" s="252">
        <v>1500</v>
      </c>
      <c r="D75" s="200">
        <v>30</v>
      </c>
      <c r="E75" s="200" t="s">
        <v>1116</v>
      </c>
      <c r="F75" s="252">
        <v>45000</v>
      </c>
      <c r="G75" s="259">
        <v>15</v>
      </c>
      <c r="H75" s="252">
        <v>22500</v>
      </c>
      <c r="I75" s="200">
        <v>15</v>
      </c>
      <c r="J75" s="252">
        <v>22500</v>
      </c>
      <c r="K75" s="342"/>
      <c r="L75" s="346"/>
      <c r="M75" s="230"/>
      <c r="N75" s="231"/>
    </row>
    <row r="76" spans="1:15">
      <c r="A76" s="225">
        <v>53</v>
      </c>
      <c r="B76" s="338" t="s">
        <v>1250</v>
      </c>
      <c r="C76" s="252">
        <v>1100</v>
      </c>
      <c r="D76" s="200">
        <v>15</v>
      </c>
      <c r="E76" s="200" t="s">
        <v>48</v>
      </c>
      <c r="F76" s="252">
        <v>16500</v>
      </c>
      <c r="G76" s="259">
        <v>10</v>
      </c>
      <c r="H76" s="252">
        <v>11000</v>
      </c>
      <c r="I76" s="200">
        <v>5</v>
      </c>
      <c r="J76" s="252">
        <v>5500</v>
      </c>
      <c r="K76" s="342"/>
      <c r="L76" s="347"/>
      <c r="M76" s="230"/>
      <c r="N76" s="232"/>
    </row>
    <row r="77" spans="1:15">
      <c r="A77" s="21" t="s">
        <v>82</v>
      </c>
      <c r="B77" s="211"/>
      <c r="C77" s="212">
        <f>SUM(C52:C76)</f>
        <v>24523</v>
      </c>
      <c r="D77" s="213">
        <f>SUM(D52:D76)</f>
        <v>497</v>
      </c>
      <c r="E77" s="214"/>
      <c r="F77" s="212">
        <f>SUM(F52:F76)</f>
        <v>1000310</v>
      </c>
      <c r="G77" s="215">
        <f>SUM(G52:G76)</f>
        <v>2027</v>
      </c>
      <c r="H77" s="212">
        <f>SUM(H52:H76)</f>
        <v>270396</v>
      </c>
      <c r="I77" s="216">
        <f>SUM(I52:I76)</f>
        <v>2002</v>
      </c>
      <c r="J77" s="217">
        <f>SUM(J52:J76)</f>
        <v>253718</v>
      </c>
      <c r="K77" s="216">
        <f>SUM(K52:K76)</f>
        <v>2113</v>
      </c>
      <c r="L77" s="212">
        <f>SUM(L52:L76)</f>
        <v>258343</v>
      </c>
      <c r="M77" s="212">
        <f>SUM(M52:M76)</f>
        <v>1940</v>
      </c>
      <c r="N77" s="218">
        <f>SUM(N52:N76)</f>
        <v>207378</v>
      </c>
    </row>
    <row r="79" spans="1:15">
      <c r="A79" s="181" t="s">
        <v>0</v>
      </c>
      <c r="B79" s="181"/>
      <c r="C79" s="181"/>
    </row>
    <row r="80" spans="1:15">
      <c r="A80" s="182"/>
      <c r="B80" s="181"/>
      <c r="C80" s="181"/>
    </row>
    <row r="81" spans="1:15" customHeight="1" ht="15.75">
      <c r="F81" s="32" t="s">
        <v>1</v>
      </c>
      <c r="G81" s="32"/>
      <c r="H81" s="32"/>
      <c r="I81" s="32"/>
    </row>
    <row r="82" spans="1:15">
      <c r="G82" s="35" t="s">
        <v>2</v>
      </c>
      <c r="H82" s="35"/>
    </row>
    <row r="84" spans="1:15">
      <c r="A84" s="310" t="s">
        <v>541</v>
      </c>
      <c r="B84" s="310"/>
      <c r="C84" s="310"/>
      <c r="D84" s="310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5">
      <c r="A85" s="41" t="s">
        <v>542</v>
      </c>
      <c r="B85" s="41"/>
      <c r="C85" s="41"/>
      <c r="D85" s="41"/>
      <c r="E85" s="41"/>
      <c r="F85" s="42" t="s">
        <v>5</v>
      </c>
      <c r="G85" s="42"/>
      <c r="H85" s="42"/>
      <c r="I85" s="42"/>
      <c r="J85" s="42"/>
      <c r="K85" s="43" t="s">
        <v>812</v>
      </c>
      <c r="L85" s="43"/>
      <c r="M85" s="43"/>
      <c r="N85" s="43"/>
    </row>
    <row r="86" spans="1:15">
      <c r="A86" s="184" t="s">
        <v>1192</v>
      </c>
      <c r="B86" s="184"/>
      <c r="C86" s="184"/>
      <c r="D86" s="184"/>
      <c r="E86" s="184"/>
      <c r="F86" s="45" t="s">
        <v>8</v>
      </c>
      <c r="G86" s="42" t="s">
        <v>9</v>
      </c>
      <c r="H86" s="42"/>
      <c r="I86" s="42" t="s">
        <v>10</v>
      </c>
      <c r="J86" s="42"/>
      <c r="K86" s="46" t="s">
        <v>11</v>
      </c>
      <c r="L86" s="46"/>
      <c r="M86" s="46"/>
      <c r="N86" s="46"/>
    </row>
    <row r="87" spans="1:15">
      <c r="A87" s="47" t="s">
        <v>12</v>
      </c>
      <c r="B87" s="47" t="s">
        <v>13</v>
      </c>
      <c r="C87" s="47" t="s">
        <v>14</v>
      </c>
      <c r="D87" s="48" t="s">
        <v>15</v>
      </c>
      <c r="E87" s="49"/>
      <c r="F87" s="47" t="s">
        <v>16</v>
      </c>
      <c r="G87" s="42" t="s">
        <v>17</v>
      </c>
      <c r="H87" s="42"/>
      <c r="I87" s="42"/>
      <c r="J87" s="42"/>
      <c r="K87" s="42"/>
      <c r="L87" s="42"/>
      <c r="M87" s="42"/>
      <c r="N87" s="42"/>
    </row>
    <row r="88" spans="1:15">
      <c r="A88" s="47"/>
      <c r="B88" s="47"/>
      <c r="C88" s="47"/>
      <c r="D88" s="50"/>
      <c r="E88" s="51"/>
      <c r="F88" s="47"/>
      <c r="G88" s="52" t="s">
        <v>18</v>
      </c>
      <c r="H88" s="52"/>
      <c r="I88" s="185" t="s">
        <v>19</v>
      </c>
      <c r="J88" s="185"/>
      <c r="K88" s="54" t="s">
        <v>20</v>
      </c>
      <c r="L88" s="54"/>
      <c r="M88" s="186" t="s">
        <v>21</v>
      </c>
      <c r="N88" s="186"/>
    </row>
    <row r="89" spans="1:15">
      <c r="A89" s="47"/>
      <c r="B89" s="187"/>
      <c r="C89" s="187"/>
      <c r="D89" s="220" t="s">
        <v>22</v>
      </c>
      <c r="E89" s="220" t="s">
        <v>13</v>
      </c>
      <c r="F89" s="187"/>
      <c r="G89" s="221" t="s">
        <v>23</v>
      </c>
      <c r="H89" s="220" t="s">
        <v>24</v>
      </c>
      <c r="I89" s="220" t="s">
        <v>23</v>
      </c>
      <c r="J89" s="220" t="s">
        <v>24</v>
      </c>
      <c r="K89" s="57" t="s">
        <v>23</v>
      </c>
      <c r="L89" s="57" t="s">
        <v>24</v>
      </c>
      <c r="M89" s="57" t="s">
        <v>23</v>
      </c>
      <c r="N89" s="57" t="s">
        <v>24</v>
      </c>
    </row>
    <row r="90" spans="1:15">
      <c r="A90" s="188">
        <v>54</v>
      </c>
      <c r="B90" s="348" t="s">
        <v>1251</v>
      </c>
      <c r="C90" s="259">
        <v>650</v>
      </c>
      <c r="D90" s="200">
        <v>15</v>
      </c>
      <c r="E90" s="200" t="s">
        <v>1243</v>
      </c>
      <c r="F90" s="201">
        <v>9750</v>
      </c>
      <c r="G90" s="200">
        <v>5</v>
      </c>
      <c r="H90" s="201">
        <v>3250</v>
      </c>
      <c r="I90" s="200">
        <v>10</v>
      </c>
      <c r="J90" s="201">
        <v>6500</v>
      </c>
      <c r="K90" s="238"/>
      <c r="L90" s="235"/>
      <c r="M90" s="230"/>
      <c r="N90" s="231"/>
    </row>
    <row r="91" spans="1:15" customHeight="1" ht="25.5">
      <c r="A91" s="199">
        <v>55</v>
      </c>
      <c r="B91" s="348" t="s">
        <v>1252</v>
      </c>
      <c r="C91" s="252">
        <v>1000</v>
      </c>
      <c r="D91" s="200">
        <v>10</v>
      </c>
      <c r="E91" s="200" t="s">
        <v>1243</v>
      </c>
      <c r="F91" s="201">
        <v>10000</v>
      </c>
      <c r="G91" s="200">
        <v>5</v>
      </c>
      <c r="H91" s="201">
        <v>5000</v>
      </c>
      <c r="I91" s="200">
        <v>5</v>
      </c>
      <c r="J91" s="201">
        <v>5000</v>
      </c>
      <c r="K91" s="238"/>
      <c r="L91" s="235"/>
      <c r="M91" s="230"/>
      <c r="N91" s="231"/>
    </row>
    <row r="92" spans="1:15">
      <c r="A92" s="225">
        <v>56</v>
      </c>
      <c r="B92" s="348" t="s">
        <v>1253</v>
      </c>
      <c r="C92" s="259">
        <v>800</v>
      </c>
      <c r="D92" s="200">
        <v>10</v>
      </c>
      <c r="E92" s="200" t="s">
        <v>1243</v>
      </c>
      <c r="F92" s="201">
        <v>8000</v>
      </c>
      <c r="G92" s="200">
        <v>5</v>
      </c>
      <c r="H92" s="201">
        <v>4000</v>
      </c>
      <c r="I92" s="200">
        <v>5</v>
      </c>
      <c r="J92" s="201">
        <v>4000</v>
      </c>
      <c r="K92" s="238"/>
      <c r="L92" s="235"/>
      <c r="M92" s="230"/>
      <c r="N92" s="231"/>
    </row>
    <row r="93" spans="1:15">
      <c r="A93" s="199">
        <v>57</v>
      </c>
      <c r="B93" s="348" t="s">
        <v>1254</v>
      </c>
      <c r="C93" s="259">
        <v>600</v>
      </c>
      <c r="D93" s="200">
        <v>15</v>
      </c>
      <c r="E93" s="200" t="s">
        <v>1255</v>
      </c>
      <c r="F93" s="201">
        <v>9000</v>
      </c>
      <c r="G93" s="200">
        <v>10</v>
      </c>
      <c r="H93" s="201">
        <v>6000</v>
      </c>
      <c r="I93" s="200">
        <v>5</v>
      </c>
      <c r="J93" s="201">
        <v>3000</v>
      </c>
      <c r="K93" s="238"/>
      <c r="L93" s="235"/>
      <c r="M93" s="230"/>
      <c r="N93" s="231"/>
    </row>
    <row r="94" spans="1:15">
      <c r="A94" s="225">
        <v>58</v>
      </c>
      <c r="B94" s="348" t="s">
        <v>1256</v>
      </c>
      <c r="C94" s="252">
        <v>3100</v>
      </c>
      <c r="D94" s="200">
        <v>25</v>
      </c>
      <c r="E94" s="200" t="s">
        <v>1116</v>
      </c>
      <c r="F94" s="201">
        <v>77500</v>
      </c>
      <c r="G94" s="200">
        <v>15</v>
      </c>
      <c r="H94" s="201">
        <v>46500</v>
      </c>
      <c r="I94" s="200">
        <v>10</v>
      </c>
      <c r="J94" s="201">
        <v>31000</v>
      </c>
      <c r="K94" s="238"/>
      <c r="L94" s="235"/>
      <c r="M94" s="230"/>
      <c r="N94" s="231"/>
    </row>
    <row r="95" spans="1:15">
      <c r="A95" s="199">
        <v>59</v>
      </c>
      <c r="B95" s="348" t="s">
        <v>1257</v>
      </c>
      <c r="C95" s="252">
        <v>2400</v>
      </c>
      <c r="D95" s="200">
        <v>8</v>
      </c>
      <c r="E95" s="200" t="s">
        <v>1258</v>
      </c>
      <c r="F95" s="201">
        <v>19200</v>
      </c>
      <c r="G95" s="200">
        <v>4</v>
      </c>
      <c r="H95" s="201">
        <v>9600</v>
      </c>
      <c r="I95" s="200">
        <v>4</v>
      </c>
      <c r="J95" s="201">
        <v>9600</v>
      </c>
      <c r="K95" s="238"/>
      <c r="L95" s="239"/>
      <c r="M95" s="230"/>
      <c r="N95" s="231"/>
    </row>
    <row r="96" spans="1:15" customHeight="1" ht="25.5">
      <c r="A96" s="225">
        <v>60</v>
      </c>
      <c r="B96" s="348" t="s">
        <v>1259</v>
      </c>
      <c r="C96" s="259">
        <v>250</v>
      </c>
      <c r="D96" s="200">
        <v>10</v>
      </c>
      <c r="E96" s="200" t="s">
        <v>1258</v>
      </c>
      <c r="F96" s="201">
        <v>2500</v>
      </c>
      <c r="G96" s="200">
        <v>5</v>
      </c>
      <c r="H96" s="201">
        <v>1250</v>
      </c>
      <c r="I96" s="200">
        <v>5</v>
      </c>
      <c r="J96" s="201">
        <v>1250</v>
      </c>
      <c r="K96" s="238"/>
      <c r="L96" s="235"/>
      <c r="M96" s="230"/>
      <c r="N96" s="231"/>
    </row>
    <row r="97" spans="1:15">
      <c r="A97" s="199">
        <v>61</v>
      </c>
      <c r="B97" s="348" t="s">
        <v>1260</v>
      </c>
      <c r="C97" s="259">
        <v>250</v>
      </c>
      <c r="D97" s="200">
        <v>10</v>
      </c>
      <c r="E97" s="200" t="s">
        <v>1243</v>
      </c>
      <c r="F97" s="201">
        <v>2500</v>
      </c>
      <c r="G97" s="200">
        <v>5</v>
      </c>
      <c r="H97" s="201">
        <v>1250</v>
      </c>
      <c r="I97" s="200">
        <v>5</v>
      </c>
      <c r="J97" s="201">
        <v>1250</v>
      </c>
      <c r="K97" s="238"/>
      <c r="L97" s="239"/>
      <c r="M97" s="230"/>
      <c r="N97" s="231"/>
    </row>
    <row r="98" spans="1:15">
      <c r="A98" s="225">
        <v>62</v>
      </c>
      <c r="B98" s="349" t="s">
        <v>1261</v>
      </c>
      <c r="C98" s="333">
        <v>3700</v>
      </c>
      <c r="D98" s="207">
        <v>10</v>
      </c>
      <c r="E98" s="207" t="s">
        <v>1243</v>
      </c>
      <c r="F98" s="227">
        <v>37000</v>
      </c>
      <c r="G98" s="207">
        <v>5</v>
      </c>
      <c r="H98" s="227">
        <v>18500</v>
      </c>
      <c r="I98" s="207" t="s">
        <v>628</v>
      </c>
      <c r="J98" s="207" t="s">
        <v>628</v>
      </c>
      <c r="K98" s="242"/>
      <c r="L98" s="243"/>
      <c r="M98" s="233"/>
      <c r="N98" s="234"/>
    </row>
    <row r="99" spans="1:15">
      <c r="A99" s="199">
        <v>63</v>
      </c>
      <c r="B99" s="331" t="s">
        <v>1262</v>
      </c>
      <c r="C99" s="252">
        <v>1300</v>
      </c>
      <c r="D99" s="200">
        <v>10</v>
      </c>
      <c r="E99" s="200" t="s">
        <v>48</v>
      </c>
      <c r="F99" s="252">
        <v>13000</v>
      </c>
      <c r="G99" s="259">
        <v>5</v>
      </c>
      <c r="H99" s="252">
        <v>6500</v>
      </c>
      <c r="I99" s="200">
        <v>5</v>
      </c>
      <c r="J99" s="252">
        <v>6500</v>
      </c>
      <c r="K99" s="331"/>
      <c r="L99" s="259"/>
      <c r="M99" s="200"/>
      <c r="N99" s="259"/>
    </row>
    <row r="100" spans="1:15">
      <c r="A100" s="225">
        <v>64</v>
      </c>
      <c r="B100" s="331" t="s">
        <v>1263</v>
      </c>
      <c r="C100" s="259">
        <v>50</v>
      </c>
      <c r="D100" s="200">
        <v>214</v>
      </c>
      <c r="E100" s="200" t="s">
        <v>1264</v>
      </c>
      <c r="F100" s="252">
        <v>10700</v>
      </c>
      <c r="G100" s="259">
        <v>114</v>
      </c>
      <c r="H100" s="252">
        <v>5700</v>
      </c>
      <c r="I100" s="200">
        <v>100</v>
      </c>
      <c r="J100" s="252">
        <v>5000</v>
      </c>
      <c r="K100" s="259"/>
      <c r="L100" s="259"/>
      <c r="M100" s="200"/>
      <c r="N100" s="259"/>
    </row>
    <row r="101" spans="1:15">
      <c r="A101" s="199">
        <v>65</v>
      </c>
      <c r="B101" s="331" t="s">
        <v>1265</v>
      </c>
      <c r="C101" s="259">
        <v>800</v>
      </c>
      <c r="D101" s="200">
        <v>10</v>
      </c>
      <c r="E101" s="200" t="s">
        <v>1243</v>
      </c>
      <c r="F101" s="252">
        <v>8000</v>
      </c>
      <c r="G101" s="259">
        <v>5</v>
      </c>
      <c r="H101" s="252">
        <v>4000</v>
      </c>
      <c r="I101" s="200">
        <v>5</v>
      </c>
      <c r="J101" s="252">
        <v>4000</v>
      </c>
      <c r="K101" s="259"/>
      <c r="L101" s="259"/>
      <c r="M101" s="200"/>
      <c r="N101" s="259"/>
    </row>
    <row r="102" spans="1:15">
      <c r="A102" s="225">
        <v>66</v>
      </c>
      <c r="B102" s="331" t="s">
        <v>1266</v>
      </c>
      <c r="C102" s="252">
        <v>1700</v>
      </c>
      <c r="D102" s="200">
        <v>3</v>
      </c>
      <c r="E102" s="200" t="s">
        <v>1232</v>
      </c>
      <c r="F102" s="252">
        <v>5100</v>
      </c>
      <c r="G102" s="259">
        <v>2</v>
      </c>
      <c r="H102" s="252">
        <v>3000</v>
      </c>
      <c r="I102" s="200"/>
      <c r="J102" s="259"/>
      <c r="K102" s="259"/>
      <c r="L102" s="259"/>
      <c r="M102" s="200">
        <v>1</v>
      </c>
      <c r="N102" s="252">
        <v>2100</v>
      </c>
    </row>
    <row r="103" spans="1:15">
      <c r="A103" s="199">
        <v>67</v>
      </c>
      <c r="B103" s="331" t="s">
        <v>1267</v>
      </c>
      <c r="C103" s="259">
        <v>250</v>
      </c>
      <c r="D103" s="200">
        <v>250</v>
      </c>
      <c r="E103" s="200" t="s">
        <v>1268</v>
      </c>
      <c r="F103" s="252">
        <v>62500</v>
      </c>
      <c r="G103" s="259">
        <v>125</v>
      </c>
      <c r="H103" s="252">
        <v>31200</v>
      </c>
      <c r="I103" s="200">
        <v>125</v>
      </c>
      <c r="J103" s="252">
        <v>31300</v>
      </c>
      <c r="K103" s="259"/>
      <c r="L103" s="259"/>
      <c r="M103" s="200"/>
      <c r="N103" s="259"/>
    </row>
    <row r="104" spans="1:15">
      <c r="A104" s="225">
        <v>68</v>
      </c>
      <c r="B104" s="331" t="s">
        <v>1269</v>
      </c>
      <c r="C104" s="252">
        <v>3000</v>
      </c>
      <c r="D104" s="200">
        <v>15</v>
      </c>
      <c r="E104" s="200" t="s">
        <v>1270</v>
      </c>
      <c r="F104" s="252">
        <v>45000</v>
      </c>
      <c r="G104" s="259">
        <v>5</v>
      </c>
      <c r="H104" s="252">
        <v>15000</v>
      </c>
      <c r="I104" s="200"/>
      <c r="J104" s="259"/>
      <c r="K104" s="259">
        <v>5</v>
      </c>
      <c r="L104" s="252">
        <v>15000</v>
      </c>
      <c r="M104" s="200">
        <v>5</v>
      </c>
      <c r="N104" s="252">
        <v>15000</v>
      </c>
    </row>
    <row r="105" spans="1:15">
      <c r="A105" s="199">
        <v>69</v>
      </c>
      <c r="B105" s="331" t="s">
        <v>1271</v>
      </c>
      <c r="C105" s="259">
        <v>400</v>
      </c>
      <c r="D105" s="200">
        <v>10</v>
      </c>
      <c r="E105" s="331" t="s">
        <v>1268</v>
      </c>
      <c r="F105" s="252">
        <v>4000</v>
      </c>
      <c r="G105" s="259"/>
      <c r="H105" s="259"/>
      <c r="I105" s="200"/>
      <c r="J105" s="259"/>
      <c r="K105" s="259"/>
      <c r="L105" s="259"/>
      <c r="M105" s="200">
        <v>10</v>
      </c>
      <c r="N105" s="252">
        <v>4000</v>
      </c>
    </row>
    <row r="106" spans="1:15">
      <c r="A106" s="225">
        <v>70</v>
      </c>
      <c r="B106" s="331" t="s">
        <v>1272</v>
      </c>
      <c r="C106" s="252">
        <v>1100</v>
      </c>
      <c r="D106" s="200">
        <v>8</v>
      </c>
      <c r="E106" s="200" t="s">
        <v>1116</v>
      </c>
      <c r="F106" s="252">
        <v>8800</v>
      </c>
      <c r="G106" s="259"/>
      <c r="H106" s="259"/>
      <c r="I106" s="200"/>
      <c r="J106" s="259"/>
      <c r="K106" s="259"/>
      <c r="L106" s="259"/>
      <c r="M106" s="200">
        <v>8</v>
      </c>
      <c r="N106" s="252">
        <v>8800</v>
      </c>
    </row>
    <row r="107" spans="1:15">
      <c r="A107" s="199">
        <v>71</v>
      </c>
      <c r="B107" s="331" t="s">
        <v>1273</v>
      </c>
      <c r="C107" s="252">
        <v>1650</v>
      </c>
      <c r="D107" s="200">
        <v>15</v>
      </c>
      <c r="E107" s="200" t="s">
        <v>1274</v>
      </c>
      <c r="F107" s="252">
        <v>24750</v>
      </c>
      <c r="G107" s="259"/>
      <c r="H107" s="259"/>
      <c r="I107" s="200">
        <v>7</v>
      </c>
      <c r="J107" s="252">
        <v>11000</v>
      </c>
      <c r="K107" s="259">
        <v>2</v>
      </c>
      <c r="L107" s="252">
        <v>5000</v>
      </c>
      <c r="M107" s="200">
        <v>6</v>
      </c>
      <c r="N107" s="252">
        <v>8750</v>
      </c>
    </row>
    <row r="108" spans="1:15">
      <c r="A108" s="225">
        <v>72</v>
      </c>
      <c r="B108" s="331" t="s">
        <v>1275</v>
      </c>
      <c r="C108" s="259">
        <v>470</v>
      </c>
      <c r="D108" s="200">
        <v>15</v>
      </c>
      <c r="E108" s="200" t="s">
        <v>1232</v>
      </c>
      <c r="F108" s="252">
        <v>7050</v>
      </c>
      <c r="G108" s="259"/>
      <c r="H108" s="259"/>
      <c r="I108" s="200"/>
      <c r="J108" s="259"/>
      <c r="K108" s="259"/>
      <c r="L108" s="259"/>
      <c r="M108" s="200">
        <v>15</v>
      </c>
      <c r="N108" s="252">
        <v>7050</v>
      </c>
    </row>
    <row r="109" spans="1:15">
      <c r="A109" s="199">
        <v>73</v>
      </c>
      <c r="B109" s="331" t="s">
        <v>1276</v>
      </c>
      <c r="C109" s="259">
        <v>950</v>
      </c>
      <c r="D109" s="200">
        <v>10</v>
      </c>
      <c r="E109" s="200" t="s">
        <v>1243</v>
      </c>
      <c r="F109" s="259" t="s">
        <v>1277</v>
      </c>
      <c r="G109" s="259"/>
      <c r="H109" s="259"/>
      <c r="I109" s="200"/>
      <c r="J109" s="259"/>
      <c r="K109" s="259"/>
      <c r="L109" s="259"/>
      <c r="M109" s="200">
        <v>10</v>
      </c>
      <c r="N109" s="252">
        <v>9500</v>
      </c>
    </row>
    <row r="110" spans="1:15">
      <c r="A110" s="225">
        <v>74</v>
      </c>
      <c r="B110" s="331" t="s">
        <v>1278</v>
      </c>
      <c r="C110" s="259">
        <v>36</v>
      </c>
      <c r="D110" s="331">
        <v>2000</v>
      </c>
      <c r="E110" s="200" t="s">
        <v>46</v>
      </c>
      <c r="F110" s="252">
        <v>72000</v>
      </c>
      <c r="G110" s="259"/>
      <c r="H110" s="259"/>
      <c r="I110" s="259">
        <v>1322</v>
      </c>
      <c r="J110" s="252">
        <v>47600</v>
      </c>
      <c r="K110" s="259"/>
      <c r="L110" s="259"/>
      <c r="M110" s="200">
        <v>678</v>
      </c>
      <c r="N110" s="252">
        <v>24400</v>
      </c>
    </row>
    <row r="111" spans="1:15">
      <c r="A111" s="199">
        <v>75</v>
      </c>
      <c r="B111" s="331" t="s">
        <v>1279</v>
      </c>
      <c r="C111" s="259">
        <v>250</v>
      </c>
      <c r="D111" s="200">
        <v>15</v>
      </c>
      <c r="E111" s="200" t="s">
        <v>1280</v>
      </c>
      <c r="F111" s="252">
        <v>3750</v>
      </c>
      <c r="G111" s="259"/>
      <c r="H111" s="259"/>
      <c r="I111" s="259"/>
      <c r="J111" s="259"/>
      <c r="K111" s="259"/>
      <c r="L111" s="259"/>
      <c r="M111" s="200">
        <v>15</v>
      </c>
      <c r="N111" s="252">
        <v>3750</v>
      </c>
    </row>
    <row r="112" spans="1:15">
      <c r="A112" s="225">
        <v>76</v>
      </c>
      <c r="B112" s="331" t="s">
        <v>1281</v>
      </c>
      <c r="C112" s="259">
        <v>250</v>
      </c>
      <c r="D112" s="200">
        <v>15</v>
      </c>
      <c r="E112" s="200" t="s">
        <v>1280</v>
      </c>
      <c r="F112" s="252">
        <v>3750</v>
      </c>
      <c r="G112" s="259"/>
      <c r="H112" s="259"/>
      <c r="I112" s="200"/>
      <c r="J112" s="259"/>
      <c r="K112" s="259"/>
      <c r="L112" s="259"/>
      <c r="M112" s="200">
        <v>15</v>
      </c>
      <c r="N112" s="252">
        <v>3750</v>
      </c>
    </row>
    <row r="113" spans="1:15" customHeight="1" ht="25.5">
      <c r="A113" s="199">
        <v>77</v>
      </c>
      <c r="B113" s="331" t="s">
        <v>1282</v>
      </c>
      <c r="C113" s="259">
        <v>200</v>
      </c>
      <c r="D113" s="200">
        <v>30</v>
      </c>
      <c r="E113" s="200" t="s">
        <v>1283</v>
      </c>
      <c r="F113" s="252">
        <v>6000</v>
      </c>
      <c r="G113" s="259"/>
      <c r="H113" s="259"/>
      <c r="I113" s="200"/>
      <c r="J113" s="259"/>
      <c r="K113" s="259"/>
      <c r="L113" s="259"/>
      <c r="M113" s="200">
        <v>30</v>
      </c>
      <c r="N113" s="252">
        <v>6000</v>
      </c>
    </row>
    <row r="114" spans="1:15" customHeight="1" ht="25.5">
      <c r="A114" s="225">
        <v>78</v>
      </c>
      <c r="B114" s="331" t="s">
        <v>1284</v>
      </c>
      <c r="C114" s="259">
        <v>700</v>
      </c>
      <c r="D114" s="200">
        <v>12</v>
      </c>
      <c r="E114" s="200" t="s">
        <v>48</v>
      </c>
      <c r="F114" s="252">
        <v>8400</v>
      </c>
      <c r="G114" s="259"/>
      <c r="H114" s="259"/>
      <c r="I114" s="200"/>
      <c r="J114" s="259"/>
      <c r="K114" s="259"/>
      <c r="L114" s="259"/>
      <c r="M114" s="200">
        <v>12</v>
      </c>
      <c r="N114" s="252">
        <v>8400</v>
      </c>
    </row>
    <row r="115" spans="1:15">
      <c r="A115" s="21" t="s">
        <v>82</v>
      </c>
      <c r="B115" s="211"/>
      <c r="C115" s="212">
        <f>SUM(C90:C114)</f>
        <v>25856</v>
      </c>
      <c r="D115" s="213">
        <f>SUM(D90:D114)</f>
        <v>2745</v>
      </c>
      <c r="E115" s="214"/>
      <c r="F115" s="212">
        <f>SUM(F90:F114)</f>
        <v>458250</v>
      </c>
      <c r="G115" s="215">
        <f>SUM(G90:G114)</f>
        <v>315</v>
      </c>
      <c r="H115" s="212">
        <f>SUM(H90:H114)</f>
        <v>160750</v>
      </c>
      <c r="I115" s="216">
        <f>SUM(I90:I114)</f>
        <v>1613</v>
      </c>
      <c r="J115" s="217">
        <f>SUM(J90:J114)</f>
        <v>167000</v>
      </c>
      <c r="K115" s="216">
        <f>SUM(K90:K114)</f>
        <v>7</v>
      </c>
      <c r="L115" s="212">
        <f>SUM(L90:L114)</f>
        <v>20000</v>
      </c>
      <c r="M115" s="212">
        <f>SUM(M90:M114)</f>
        <v>805</v>
      </c>
      <c r="N115" s="218">
        <f>SUM(N90:N114)</f>
        <v>101500</v>
      </c>
    </row>
    <row r="117" spans="1:15">
      <c r="A117" s="181" t="s">
        <v>0</v>
      </c>
      <c r="B117" s="181"/>
      <c r="C117" s="181"/>
    </row>
    <row r="118" spans="1:15">
      <c r="A118" s="182"/>
      <c r="B118" s="181"/>
      <c r="C118" s="181"/>
    </row>
    <row r="119" spans="1:15" customHeight="1" ht="15.75">
      <c r="F119" s="32" t="s">
        <v>1</v>
      </c>
      <c r="G119" s="32"/>
      <c r="H119" s="32"/>
      <c r="I119" s="32"/>
    </row>
    <row r="120" spans="1:15">
      <c r="G120" s="35" t="s">
        <v>2</v>
      </c>
      <c r="H120" s="35"/>
    </row>
    <row r="122" spans="1:15">
      <c r="A122" s="310" t="s">
        <v>541</v>
      </c>
      <c r="B122" s="310"/>
      <c r="C122" s="310"/>
      <c r="D122" s="310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5">
      <c r="A123" s="41" t="s">
        <v>542</v>
      </c>
      <c r="B123" s="41"/>
      <c r="C123" s="41"/>
      <c r="D123" s="41"/>
      <c r="E123" s="41"/>
      <c r="F123" s="42" t="s">
        <v>5</v>
      </c>
      <c r="G123" s="42"/>
      <c r="H123" s="42"/>
      <c r="I123" s="42"/>
      <c r="J123" s="42"/>
      <c r="K123" s="43" t="s">
        <v>840</v>
      </c>
      <c r="L123" s="43"/>
      <c r="M123" s="43"/>
      <c r="N123" s="43"/>
    </row>
    <row r="124" spans="1:15">
      <c r="A124" s="184" t="s">
        <v>1192</v>
      </c>
      <c r="B124" s="184"/>
      <c r="C124" s="184"/>
      <c r="D124" s="184"/>
      <c r="E124" s="184"/>
      <c r="F124" s="45" t="s">
        <v>8</v>
      </c>
      <c r="G124" s="42" t="s">
        <v>9</v>
      </c>
      <c r="H124" s="42"/>
      <c r="I124" s="42" t="s">
        <v>10</v>
      </c>
      <c r="J124" s="42"/>
      <c r="K124" s="46" t="s">
        <v>11</v>
      </c>
      <c r="L124" s="46"/>
      <c r="M124" s="46"/>
      <c r="N124" s="46"/>
    </row>
    <row r="125" spans="1:15">
      <c r="A125" s="47" t="s">
        <v>12</v>
      </c>
      <c r="B125" s="47" t="s">
        <v>13</v>
      </c>
      <c r="C125" s="47" t="s">
        <v>14</v>
      </c>
      <c r="D125" s="48" t="s">
        <v>15</v>
      </c>
      <c r="E125" s="49"/>
      <c r="F125" s="47" t="s">
        <v>16</v>
      </c>
      <c r="G125" s="42" t="s">
        <v>17</v>
      </c>
      <c r="H125" s="42"/>
      <c r="I125" s="42"/>
      <c r="J125" s="42"/>
      <c r="K125" s="42"/>
      <c r="L125" s="42"/>
      <c r="M125" s="42"/>
      <c r="N125" s="42"/>
    </row>
    <row r="126" spans="1:15">
      <c r="A126" s="47"/>
      <c r="B126" s="47"/>
      <c r="C126" s="47"/>
      <c r="D126" s="50"/>
      <c r="E126" s="51"/>
      <c r="F126" s="47"/>
      <c r="G126" s="52" t="s">
        <v>18</v>
      </c>
      <c r="H126" s="52"/>
      <c r="I126" s="185" t="s">
        <v>19</v>
      </c>
      <c r="J126" s="185"/>
      <c r="K126" s="54" t="s">
        <v>20</v>
      </c>
      <c r="L126" s="54"/>
      <c r="M126" s="186" t="s">
        <v>21</v>
      </c>
      <c r="N126" s="186"/>
    </row>
    <row r="127" spans="1:15">
      <c r="A127" s="47"/>
      <c r="B127" s="187"/>
      <c r="C127" s="187"/>
      <c r="D127" s="220" t="s">
        <v>22</v>
      </c>
      <c r="E127" s="220" t="s">
        <v>13</v>
      </c>
      <c r="F127" s="187"/>
      <c r="G127" s="221" t="s">
        <v>23</v>
      </c>
      <c r="H127" s="220" t="s">
        <v>24</v>
      </c>
      <c r="I127" s="220" t="s">
        <v>23</v>
      </c>
      <c r="J127" s="220" t="s">
        <v>24</v>
      </c>
      <c r="K127" s="220" t="s">
        <v>23</v>
      </c>
      <c r="L127" s="220" t="s">
        <v>24</v>
      </c>
      <c r="M127" s="220" t="s">
        <v>23</v>
      </c>
      <c r="N127" s="220" t="s">
        <v>24</v>
      </c>
    </row>
    <row r="128" spans="1:15">
      <c r="A128" s="188">
        <v>79</v>
      </c>
      <c r="B128" s="350" t="s">
        <v>1285</v>
      </c>
      <c r="C128" s="351"/>
      <c r="D128" s="352"/>
      <c r="E128" s="352"/>
      <c r="F128" s="262">
        <v>12000</v>
      </c>
      <c r="G128" s="200"/>
      <c r="H128" s="201">
        <v>8000</v>
      </c>
      <c r="I128" s="200"/>
      <c r="J128" s="201">
        <v>4000</v>
      </c>
      <c r="K128" s="200"/>
      <c r="L128" s="200"/>
      <c r="M128" s="200"/>
      <c r="N128" s="201"/>
    </row>
    <row r="129" spans="1:15">
      <c r="A129" s="188">
        <v>80</v>
      </c>
      <c r="B129" s="331" t="s">
        <v>1286</v>
      </c>
      <c r="C129" s="252">
        <v>12500</v>
      </c>
      <c r="D129" s="200" t="s">
        <v>371</v>
      </c>
      <c r="E129" s="200">
        <v>1</v>
      </c>
      <c r="F129" s="252">
        <f>E129*C129</f>
        <v>12500</v>
      </c>
      <c r="G129" s="200">
        <v>1</v>
      </c>
      <c r="H129" s="201">
        <v>12500</v>
      </c>
      <c r="I129" s="200"/>
      <c r="J129" s="200"/>
      <c r="K129" s="200"/>
      <c r="L129" s="200"/>
      <c r="M129" s="200"/>
      <c r="N129" s="200"/>
    </row>
    <row r="130" spans="1:15">
      <c r="A130" s="188">
        <v>81</v>
      </c>
      <c r="B130" s="331" t="s">
        <v>1287</v>
      </c>
      <c r="C130" s="252">
        <v>7000</v>
      </c>
      <c r="D130" s="200" t="s">
        <v>46</v>
      </c>
      <c r="E130" s="200">
        <v>2</v>
      </c>
      <c r="F130" s="252">
        <f>E130*C130</f>
        <v>14000</v>
      </c>
      <c r="G130" s="200">
        <v>2</v>
      </c>
      <c r="H130" s="201">
        <v>14000</v>
      </c>
      <c r="I130" s="200"/>
      <c r="J130" s="200"/>
      <c r="K130" s="200"/>
      <c r="L130" s="200"/>
      <c r="M130" s="200"/>
      <c r="N130" s="200"/>
    </row>
    <row r="131" spans="1:15">
      <c r="A131" s="188">
        <v>82</v>
      </c>
      <c r="B131" s="331" t="s">
        <v>1288</v>
      </c>
      <c r="C131" s="252">
        <v>8000</v>
      </c>
      <c r="D131" s="200" t="s">
        <v>46</v>
      </c>
      <c r="E131" s="200">
        <v>4</v>
      </c>
      <c r="F131" s="252">
        <f>E131*C131</f>
        <v>32000</v>
      </c>
      <c r="G131" s="200">
        <v>4</v>
      </c>
      <c r="H131" s="201">
        <f>G131*C131</f>
        <v>32000</v>
      </c>
      <c r="I131" s="200"/>
      <c r="J131" s="200"/>
      <c r="K131" s="200"/>
      <c r="L131" s="200"/>
      <c r="M131" s="200"/>
      <c r="N131" s="200"/>
    </row>
    <row r="132" spans="1:15">
      <c r="A132" s="188">
        <v>83</v>
      </c>
      <c r="B132" s="331" t="s">
        <v>1289</v>
      </c>
      <c r="C132" s="252">
        <v>2500</v>
      </c>
      <c r="D132" s="200" t="s">
        <v>46</v>
      </c>
      <c r="E132" s="200">
        <v>8</v>
      </c>
      <c r="F132" s="252">
        <f>E132*C132</f>
        <v>20000</v>
      </c>
      <c r="G132" s="200">
        <v>1</v>
      </c>
      <c r="H132" s="201">
        <v>1500</v>
      </c>
      <c r="I132" s="200">
        <v>7</v>
      </c>
      <c r="J132" s="201">
        <f>I132*C132</f>
        <v>17500</v>
      </c>
      <c r="K132" s="200"/>
      <c r="L132" s="200"/>
      <c r="M132" s="200"/>
      <c r="N132" s="200"/>
    </row>
    <row r="133" spans="1:15" customHeight="1" ht="25.5">
      <c r="A133" s="353">
        <v>84</v>
      </c>
      <c r="B133" s="315" t="s">
        <v>1290</v>
      </c>
      <c r="C133" s="354"/>
      <c r="D133" s="355"/>
      <c r="E133" s="355"/>
      <c r="F133" s="333">
        <v>41500</v>
      </c>
      <c r="G133" s="207"/>
      <c r="H133" s="207"/>
      <c r="I133" s="207"/>
      <c r="J133" s="227">
        <v>21500</v>
      </c>
      <c r="K133" s="207"/>
      <c r="L133" s="227">
        <v>10000</v>
      </c>
      <c r="M133" s="207"/>
      <c r="N133" s="227">
        <v>10000</v>
      </c>
    </row>
    <row r="134" spans="1:15">
      <c r="A134" s="188">
        <v>85</v>
      </c>
      <c r="B134" s="331" t="s">
        <v>1291</v>
      </c>
      <c r="C134" s="252">
        <v>1980</v>
      </c>
      <c r="D134" s="200" t="s">
        <v>1292</v>
      </c>
      <c r="E134" s="200">
        <v>68</v>
      </c>
      <c r="F134" s="252">
        <f>E134*C134</f>
        <v>134640</v>
      </c>
      <c r="G134" s="200">
        <v>34</v>
      </c>
      <c r="H134" s="326">
        <f>G134*C134</f>
        <v>67320</v>
      </c>
      <c r="I134" s="200">
        <v>34</v>
      </c>
      <c r="J134" s="326">
        <f>I134*E134</f>
        <v>2312</v>
      </c>
      <c r="K134" s="200"/>
      <c r="L134" s="200"/>
      <c r="M134" s="200"/>
      <c r="N134" s="200"/>
    </row>
    <row r="135" spans="1:15">
      <c r="A135" s="356">
        <v>86</v>
      </c>
      <c r="B135" s="315" t="s">
        <v>1293</v>
      </c>
      <c r="C135" s="252">
        <v>2245</v>
      </c>
      <c r="D135" s="200" t="s">
        <v>1292</v>
      </c>
      <c r="E135" s="200">
        <v>8</v>
      </c>
      <c r="F135" s="333">
        <f>E135*C135</f>
        <v>17960</v>
      </c>
      <c r="G135" s="207">
        <v>4</v>
      </c>
      <c r="H135" s="357">
        <f>G135*C135</f>
        <v>8980</v>
      </c>
      <c r="I135" s="207">
        <v>4</v>
      </c>
      <c r="J135" s="357">
        <f>I135*E135</f>
        <v>32</v>
      </c>
      <c r="K135" s="207"/>
      <c r="L135" s="227"/>
      <c r="M135" s="207"/>
      <c r="N135" s="227"/>
    </row>
    <row r="136" spans="1:15">
      <c r="A136" s="358">
        <v>87</v>
      </c>
      <c r="B136" s="359" t="s">
        <v>1294</v>
      </c>
      <c r="C136" s="252">
        <v>1810</v>
      </c>
      <c r="D136" s="200" t="s">
        <v>1292</v>
      </c>
      <c r="E136" s="200">
        <v>4</v>
      </c>
      <c r="F136" s="360">
        <f>E136*C136</f>
        <v>7240</v>
      </c>
      <c r="G136" s="228">
        <v>2</v>
      </c>
      <c r="H136" s="361">
        <f>G136*C136</f>
        <v>3620</v>
      </c>
      <c r="I136" s="228">
        <v>2</v>
      </c>
      <c r="J136" s="361">
        <f>I136*E136</f>
        <v>8</v>
      </c>
      <c r="K136" s="228"/>
      <c r="L136" s="229"/>
      <c r="M136" s="228"/>
      <c r="N136" s="229"/>
    </row>
    <row r="137" spans="1:15">
      <c r="A137" s="358">
        <v>88</v>
      </c>
      <c r="B137" s="359" t="s">
        <v>1295</v>
      </c>
      <c r="C137" s="252">
        <v>2590</v>
      </c>
      <c r="D137" s="200" t="s">
        <v>1292</v>
      </c>
      <c r="E137" s="200">
        <v>24</v>
      </c>
      <c r="F137" s="360">
        <f>E137*C137</f>
        <v>62160</v>
      </c>
      <c r="G137" s="228">
        <v>12</v>
      </c>
      <c r="H137" s="361">
        <f>G137*C137</f>
        <v>31080</v>
      </c>
      <c r="I137" s="228">
        <v>12</v>
      </c>
      <c r="J137" s="361">
        <f>I137*E137</f>
        <v>288</v>
      </c>
      <c r="K137" s="228"/>
      <c r="L137" s="229"/>
      <c r="M137" s="228"/>
      <c r="N137" s="229"/>
    </row>
    <row r="138" spans="1:15">
      <c r="A138" s="358">
        <v>89</v>
      </c>
      <c r="B138" s="359" t="s">
        <v>1296</v>
      </c>
      <c r="C138" s="252">
        <v>90</v>
      </c>
      <c r="D138" s="200" t="s">
        <v>149</v>
      </c>
      <c r="E138" s="200">
        <v>200</v>
      </c>
      <c r="F138" s="360">
        <f>E138*C138</f>
        <v>18000</v>
      </c>
      <c r="G138" s="228">
        <v>100</v>
      </c>
      <c r="H138" s="361">
        <f>G138*C138</f>
        <v>9000</v>
      </c>
      <c r="I138" s="228">
        <v>100</v>
      </c>
      <c r="J138" s="361">
        <f>I138*E138</f>
        <v>20000</v>
      </c>
      <c r="K138" s="228"/>
      <c r="L138" s="229"/>
      <c r="M138" s="228"/>
      <c r="N138" s="229"/>
    </row>
    <row r="139" spans="1:15">
      <c r="A139" s="358"/>
      <c r="B139" s="359"/>
      <c r="C139" s="252"/>
      <c r="D139" s="362"/>
      <c r="E139" s="362"/>
      <c r="F139" s="360"/>
      <c r="G139" s="228"/>
      <c r="H139" s="228"/>
      <c r="I139" s="228"/>
      <c r="J139" s="229"/>
      <c r="K139" s="228"/>
      <c r="L139" s="229"/>
      <c r="M139" s="228"/>
      <c r="N139" s="229"/>
    </row>
    <row r="140" spans="1:15">
      <c r="A140" s="358"/>
      <c r="B140" s="359"/>
      <c r="C140" s="192"/>
      <c r="D140" s="362"/>
      <c r="E140" s="362"/>
      <c r="F140" s="360"/>
      <c r="G140" s="228"/>
      <c r="H140" s="228"/>
      <c r="I140" s="228"/>
      <c r="J140" s="229"/>
      <c r="K140" s="228"/>
      <c r="L140" s="229"/>
      <c r="M140" s="228"/>
      <c r="N140" s="229"/>
    </row>
    <row r="141" spans="1:15">
      <c r="A141" s="358"/>
      <c r="B141" s="359"/>
      <c r="C141" s="192"/>
      <c r="D141" s="362"/>
      <c r="E141" s="362"/>
      <c r="F141" s="360"/>
      <c r="G141" s="228"/>
      <c r="H141" s="228"/>
      <c r="I141" s="228"/>
      <c r="J141" s="229"/>
      <c r="K141" s="228"/>
      <c r="L141" s="229"/>
      <c r="M141" s="228"/>
      <c r="N141" s="229"/>
    </row>
    <row r="142" spans="1:15">
      <c r="A142" s="358"/>
      <c r="B142" s="359"/>
      <c r="C142" s="192"/>
      <c r="D142" s="362"/>
      <c r="E142" s="362"/>
      <c r="F142" s="360"/>
      <c r="G142" s="228"/>
      <c r="H142" s="228"/>
      <c r="I142" s="228"/>
      <c r="J142" s="229"/>
      <c r="K142" s="228"/>
      <c r="L142" s="229"/>
      <c r="M142" s="228"/>
      <c r="N142" s="229"/>
    </row>
    <row r="143" spans="1:1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5">
      <c r="A144" s="363" t="s">
        <v>540</v>
      </c>
      <c r="B144" s="211"/>
      <c r="C144" s="212">
        <f>SUM(C128:C133)+C115+C77+C40</f>
        <v>92304.5</v>
      </c>
      <c r="D144" s="213">
        <f>SUM(D128:D133)</f>
        <v>0</v>
      </c>
      <c r="E144" s="214"/>
      <c r="F144" s="212">
        <v>1576757</v>
      </c>
      <c r="G144" s="273">
        <f>SUM(G128:G133)+G115+G77+G40</f>
        <v>3376</v>
      </c>
      <c r="H144" s="212">
        <f>SUM(H128:H133)+H115+H77+H40</f>
        <v>559916</v>
      </c>
      <c r="I144" s="216">
        <f>SUM(I128:I133)+I115+I77+I40</f>
        <v>4052</v>
      </c>
      <c r="J144" s="217">
        <f>SUM(J128:J133)+J115+J77+J40</f>
        <v>497568</v>
      </c>
      <c r="K144" s="216">
        <f>SUM(K128:K133)+K115+K77+K40</f>
        <v>2156</v>
      </c>
      <c r="L144" s="212">
        <f>SUM(L128:L133)+L115+L77+L40</f>
        <v>298863</v>
      </c>
      <c r="M144" s="212">
        <f>SUM(M128:M133)+M115+M77+M40</f>
        <v>2871</v>
      </c>
      <c r="N144" s="218">
        <v>220410</v>
      </c>
    </row>
    <row r="148" spans="1:15">
      <c r="N148" s="364"/>
    </row>
    <row r="149" spans="1:15">
      <c r="F149" s="365"/>
      <c r="G149" s="365"/>
    </row>
    <row r="150" spans="1:15">
      <c r="F150" s="365"/>
      <c r="G150" s="365"/>
      <c r="N150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50:G150"/>
    <mergeCell ref="G126:H126"/>
    <mergeCell ref="I126:J126"/>
    <mergeCell ref="K126:L126"/>
    <mergeCell ref="M126:N126"/>
    <mergeCell ref="A144:B144"/>
    <mergeCell ref="F149:G149"/>
    <mergeCell ref="A124:E124"/>
    <mergeCell ref="G124:H124"/>
    <mergeCell ref="I124:J124"/>
    <mergeCell ref="K124:N124"/>
    <mergeCell ref="A125:A127"/>
    <mergeCell ref="B125:B127"/>
    <mergeCell ref="C125:C127"/>
    <mergeCell ref="D125:E126"/>
    <mergeCell ref="F125:F127"/>
    <mergeCell ref="G125:N125"/>
    <mergeCell ref="F119:I119"/>
    <mergeCell ref="G120:H120"/>
    <mergeCell ref="A122:D122"/>
    <mergeCell ref="A123:E123"/>
    <mergeCell ref="F123:J123"/>
    <mergeCell ref="K123:N123"/>
    <mergeCell ref="G87:N87"/>
    <mergeCell ref="G88:H88"/>
    <mergeCell ref="I88:J88"/>
    <mergeCell ref="K88:L88"/>
    <mergeCell ref="M88:N88"/>
    <mergeCell ref="A115:B115"/>
    <mergeCell ref="K85:N85"/>
    <mergeCell ref="A86:E86"/>
    <mergeCell ref="G86:H86"/>
    <mergeCell ref="I86:J86"/>
    <mergeCell ref="K86:N86"/>
    <mergeCell ref="A87:A89"/>
    <mergeCell ref="B87:B89"/>
    <mergeCell ref="C87:C89"/>
    <mergeCell ref="D87:E88"/>
    <mergeCell ref="F87:F89"/>
    <mergeCell ref="A77:B77"/>
    <mergeCell ref="F81:I81"/>
    <mergeCell ref="G82:H82"/>
    <mergeCell ref="A84:D84"/>
    <mergeCell ref="A85:E85"/>
    <mergeCell ref="F85:J85"/>
    <mergeCell ref="A49:A51"/>
    <mergeCell ref="B49:B51"/>
    <mergeCell ref="C49:C51"/>
    <mergeCell ref="D49:E50"/>
    <mergeCell ref="F49:F51"/>
    <mergeCell ref="G49:N49"/>
    <mergeCell ref="G50:H50"/>
    <mergeCell ref="I50:J50"/>
    <mergeCell ref="K50:L50"/>
    <mergeCell ref="M50:N50"/>
    <mergeCell ref="G44:H44"/>
    <mergeCell ref="A46:D46"/>
    <mergeCell ref="A47:E47"/>
    <mergeCell ref="F47:J47"/>
    <mergeCell ref="K47:N47"/>
    <mergeCell ref="A48:E48"/>
    <mergeCell ref="G48:H48"/>
    <mergeCell ref="I48:J48"/>
    <mergeCell ref="K48:N48"/>
    <mergeCell ref="G10:H10"/>
    <mergeCell ref="I10:J10"/>
    <mergeCell ref="K10:L10"/>
    <mergeCell ref="M10:N10"/>
    <mergeCell ref="A40:B40"/>
    <mergeCell ref="F43:I4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9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0" man="1"/>
    <brk id="78" man="1"/>
    <brk id="1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"/>
  <sheetViews>
    <sheetView tabSelected="0" workbookViewId="0" zoomScale="85" zoomScaleNormal="85" showGridLines="true" showRowColHeaders="1">
      <selection activeCell="C31" sqref="C31"/>
    </sheetView>
  </sheetViews>
  <sheetFormatPr defaultRowHeight="14.4" outlineLevelRow="0" outlineLevelCol="0"/>
  <cols>
    <col min="1" max="1" width="10.5703125" customWidth="true" style="0"/>
    <col min="2" max="2" width="39.28515625" customWidth="true" style="0"/>
    <col min="3" max="3" width="13.5703125" customWidth="true" style="0"/>
    <col min="4" max="4" width="7.5703125" customWidth="true" style="0"/>
    <col min="5" max="5" width="11.42578125" customWidth="true" style="0"/>
    <col min="6" max="6" width="12.7109375" customWidth="true" style="0"/>
    <col min="8" max="8" width="11.85546875" customWidth="true" style="0"/>
    <col min="10" max="10" width="14.140625" customWidth="true" style="0"/>
    <col min="11" max="11" width="9.140625" customWidth="true" style="0"/>
    <col min="12" max="12" width="13.7109375" customWidth="true" style="0"/>
    <col min="14" max="14" width="11.85546875" customWidth="true" style="0"/>
  </cols>
  <sheetData>
    <row r="1" spans="1:14">
      <c r="A1" s="182" t="s">
        <v>0</v>
      </c>
      <c r="B1" s="181"/>
      <c r="C1" s="181"/>
    </row>
    <row r="2" spans="1:14">
      <c r="A2" s="182"/>
      <c r="B2" s="181"/>
      <c r="C2" s="181"/>
    </row>
    <row r="3" spans="1:14">
      <c r="F3" s="679"/>
      <c r="G3" s="680" t="s">
        <v>1</v>
      </c>
      <c r="H3" s="680"/>
      <c r="I3" s="679"/>
      <c r="J3" s="679"/>
    </row>
    <row r="4" spans="1:14">
      <c r="G4" s="681" t="s">
        <v>2</v>
      </c>
      <c r="H4" s="681"/>
    </row>
    <row r="6" spans="1:14">
      <c r="A6" s="310" t="s">
        <v>1297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682" t="s">
        <v>4</v>
      </c>
      <c r="B7" s="682"/>
      <c r="C7" s="682"/>
      <c r="D7" s="682"/>
      <c r="E7" s="682"/>
      <c r="F7" s="683" t="s">
        <v>5</v>
      </c>
      <c r="G7" s="683"/>
      <c r="H7" s="683"/>
      <c r="I7" s="683"/>
      <c r="J7" s="683"/>
      <c r="K7" s="684" t="s">
        <v>1298</v>
      </c>
      <c r="L7" s="684"/>
      <c r="M7" s="684"/>
      <c r="N7" s="684"/>
    </row>
    <row r="8" spans="1:14">
      <c r="A8" s="685" t="s">
        <v>1299</v>
      </c>
      <c r="B8" s="685"/>
      <c r="C8" s="685"/>
      <c r="D8" s="685"/>
      <c r="E8" s="685"/>
      <c r="F8" s="686" t="s">
        <v>8</v>
      </c>
      <c r="G8" s="683" t="s">
        <v>9</v>
      </c>
      <c r="H8" s="683"/>
      <c r="I8" s="683" t="s">
        <v>10</v>
      </c>
      <c r="J8" s="683"/>
      <c r="K8" s="685" t="s">
        <v>11</v>
      </c>
      <c r="L8" s="685"/>
      <c r="M8" s="685"/>
      <c r="N8" s="685"/>
    </row>
    <row r="9" spans="1:14">
      <c r="A9" s="687" t="s">
        <v>12</v>
      </c>
      <c r="B9" s="687" t="s">
        <v>13</v>
      </c>
      <c r="C9" s="687" t="s">
        <v>14</v>
      </c>
      <c r="D9" s="688" t="s">
        <v>15</v>
      </c>
      <c r="E9" s="689"/>
      <c r="F9" s="687" t="s">
        <v>16</v>
      </c>
      <c r="G9" s="690" t="s">
        <v>17</v>
      </c>
      <c r="H9" s="690"/>
      <c r="I9" s="690"/>
      <c r="J9" s="690"/>
      <c r="K9" s="690"/>
      <c r="L9" s="690"/>
      <c r="M9" s="690"/>
      <c r="N9" s="690"/>
    </row>
    <row r="10" spans="1:14">
      <c r="A10" s="687"/>
      <c r="B10" s="687"/>
      <c r="C10" s="687"/>
      <c r="D10" s="691"/>
      <c r="E10" s="692"/>
      <c r="F10" s="687"/>
      <c r="G10" s="687" t="s">
        <v>18</v>
      </c>
      <c r="H10" s="687"/>
      <c r="I10" s="687" t="s">
        <v>19</v>
      </c>
      <c r="J10" s="687"/>
      <c r="K10" s="690" t="s">
        <v>20</v>
      </c>
      <c r="L10" s="690"/>
      <c r="M10" s="690" t="s">
        <v>21</v>
      </c>
      <c r="N10" s="690"/>
    </row>
    <row r="11" spans="1:14">
      <c r="A11" s="687"/>
      <c r="B11" s="687"/>
      <c r="C11" s="687"/>
      <c r="D11" s="693" t="s">
        <v>22</v>
      </c>
      <c r="E11" s="693" t="s">
        <v>13</v>
      </c>
      <c r="F11" s="687"/>
      <c r="G11" s="694" t="s">
        <v>23</v>
      </c>
      <c r="H11" s="693" t="s">
        <v>24</v>
      </c>
      <c r="I11" s="693" t="s">
        <v>23</v>
      </c>
      <c r="J11" s="693" t="s">
        <v>24</v>
      </c>
      <c r="K11" s="693" t="s">
        <v>23</v>
      </c>
      <c r="L11" s="693" t="s">
        <v>24</v>
      </c>
      <c r="M11" s="693" t="s">
        <v>23</v>
      </c>
      <c r="N11" s="693" t="s">
        <v>24</v>
      </c>
    </row>
    <row r="12" spans="1:14">
      <c r="A12" s="695"/>
      <c r="B12" s="696" t="s">
        <v>1300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>
      <c r="A13" s="697"/>
      <c r="B13" s="698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>
      <c r="A14" s="697"/>
      <c r="B14" t="s">
        <v>626</v>
      </c>
      <c r="C14" s="63">
        <v>65</v>
      </c>
      <c r="D14" s="63">
        <v>615</v>
      </c>
      <c r="E14" s="63" t="s">
        <v>1240</v>
      </c>
      <c r="F14" s="699">
        <v>39975</v>
      </c>
      <c r="G14" s="63"/>
      <c r="H14" s="63"/>
      <c r="I14" s="63">
        <v>300</v>
      </c>
      <c r="J14" s="699">
        <v>19500</v>
      </c>
      <c r="K14" s="63">
        <v>315</v>
      </c>
      <c r="L14" s="699">
        <v>20475</v>
      </c>
      <c r="M14" s="63"/>
      <c r="N14" s="63"/>
    </row>
    <row r="15" spans="1:14">
      <c r="A15" s="697"/>
      <c r="B15" s="700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>
      <c r="A16" s="697"/>
      <c r="B16" s="701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>
      <c r="A17" s="697"/>
      <c r="B17" s="701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>
      <c r="A18" s="697"/>
      <c r="B18" s="701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>
      <c r="A19" s="697"/>
      <c r="B19" s="702" t="s">
        <v>182</v>
      </c>
      <c r="C19" s="63">
        <v>65</v>
      </c>
      <c r="D19" s="63">
        <v>615</v>
      </c>
      <c r="E19" s="63"/>
      <c r="F19" s="699">
        <v>39975</v>
      </c>
      <c r="G19" s="63"/>
      <c r="H19" s="63"/>
      <c r="I19" s="63">
        <v>300</v>
      </c>
      <c r="J19" s="703">
        <v>19500</v>
      </c>
      <c r="K19" s="63">
        <v>315</v>
      </c>
      <c r="L19" s="699">
        <v>20475</v>
      </c>
      <c r="M19" s="63"/>
      <c r="N19" s="63"/>
    </row>
    <row r="48" spans="1:14">
      <c r="A48" s="182" t="s">
        <v>0</v>
      </c>
      <c r="B48" s="181"/>
      <c r="C48" s="181"/>
    </row>
    <row r="49" spans="1:14">
      <c r="A49" s="182"/>
      <c r="B49" s="181"/>
      <c r="C49" s="181"/>
    </row>
    <row r="50" spans="1:14">
      <c r="F50" s="679"/>
      <c r="G50" s="680" t="s">
        <v>1</v>
      </c>
      <c r="H50" s="680"/>
      <c r="I50" s="679"/>
      <c r="J50" s="679"/>
    </row>
    <row r="51" spans="1:14">
      <c r="G51" s="681" t="s">
        <v>2</v>
      </c>
      <c r="H51" s="681"/>
    </row>
    <row r="53" spans="1:14">
      <c r="A53" s="310" t="s">
        <v>1297</v>
      </c>
      <c r="B53" s="310"/>
      <c r="C53" s="310"/>
      <c r="D53" s="310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682" t="s">
        <v>4</v>
      </c>
      <c r="B54" s="682"/>
      <c r="C54" s="682"/>
      <c r="D54" s="682"/>
      <c r="E54" s="682"/>
      <c r="F54" s="683" t="s">
        <v>5</v>
      </c>
      <c r="G54" s="683"/>
      <c r="H54" s="683"/>
      <c r="I54" s="683"/>
      <c r="J54" s="683"/>
      <c r="K54" s="684" t="s">
        <v>1301</v>
      </c>
      <c r="L54" s="684"/>
      <c r="M54" s="684"/>
      <c r="N54" s="684"/>
    </row>
    <row r="55" spans="1:14">
      <c r="A55" s="685" t="s">
        <v>1302</v>
      </c>
      <c r="B55" s="685"/>
      <c r="C55" s="685"/>
      <c r="D55" s="685"/>
      <c r="E55" s="685"/>
      <c r="F55" s="686" t="s">
        <v>8</v>
      </c>
      <c r="G55" s="683" t="s">
        <v>9</v>
      </c>
      <c r="H55" s="683"/>
      <c r="I55" s="683" t="s">
        <v>10</v>
      </c>
      <c r="J55" s="683"/>
      <c r="K55" s="685" t="s">
        <v>11</v>
      </c>
      <c r="L55" s="685"/>
      <c r="M55" s="685"/>
      <c r="N55" s="685"/>
    </row>
    <row r="56" spans="1:14">
      <c r="A56" s="687" t="s">
        <v>12</v>
      </c>
      <c r="B56" s="687" t="s">
        <v>13</v>
      </c>
      <c r="C56" s="687" t="s">
        <v>14</v>
      </c>
      <c r="D56" s="688" t="s">
        <v>15</v>
      </c>
      <c r="E56" s="689"/>
      <c r="F56" s="687" t="s">
        <v>16</v>
      </c>
      <c r="G56" s="690" t="s">
        <v>17</v>
      </c>
      <c r="H56" s="690"/>
      <c r="I56" s="690"/>
      <c r="J56" s="690"/>
      <c r="K56" s="690"/>
      <c r="L56" s="690"/>
      <c r="M56" s="690"/>
      <c r="N56" s="690"/>
    </row>
    <row r="57" spans="1:14">
      <c r="A57" s="687"/>
      <c r="B57" s="687"/>
      <c r="C57" s="687"/>
      <c r="D57" s="691"/>
      <c r="E57" s="692"/>
      <c r="F57" s="687"/>
      <c r="G57" s="687" t="s">
        <v>18</v>
      </c>
      <c r="H57" s="687"/>
      <c r="I57" s="687" t="s">
        <v>19</v>
      </c>
      <c r="J57" s="687"/>
      <c r="K57" s="690" t="s">
        <v>20</v>
      </c>
      <c r="L57" s="690"/>
      <c r="M57" s="690" t="s">
        <v>21</v>
      </c>
      <c r="N57" s="690"/>
    </row>
    <row r="58" spans="1:14">
      <c r="A58" s="687"/>
      <c r="B58" s="687"/>
      <c r="C58" s="687"/>
      <c r="D58" s="693" t="s">
        <v>22</v>
      </c>
      <c r="E58" s="693" t="s">
        <v>13</v>
      </c>
      <c r="F58" s="687"/>
      <c r="G58" s="694" t="s">
        <v>23</v>
      </c>
      <c r="H58" s="693" t="s">
        <v>24</v>
      </c>
      <c r="I58" s="693" t="s">
        <v>23</v>
      </c>
      <c r="J58" s="693" t="s">
        <v>24</v>
      </c>
      <c r="K58" s="693" t="s">
        <v>23</v>
      </c>
      <c r="L58" s="693" t="s">
        <v>24</v>
      </c>
      <c r="M58" s="693" t="s">
        <v>23</v>
      </c>
      <c r="N58" s="693" t="s">
        <v>24</v>
      </c>
    </row>
    <row r="59" spans="1:14">
      <c r="A59" s="695"/>
      <c r="B59" s="14" t="s">
        <v>1303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>
      <c r="A60" s="697"/>
      <c r="B60" s="698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>
      <c r="A61" s="697"/>
      <c r="B61" s="704" t="s">
        <v>1304</v>
      </c>
      <c r="C61" s="63">
        <v>15</v>
      </c>
      <c r="D61" s="63">
        <v>300</v>
      </c>
      <c r="E61" s="63" t="s">
        <v>46</v>
      </c>
      <c r="F61" s="699">
        <v>4500</v>
      </c>
      <c r="G61" s="63"/>
      <c r="H61" s="63"/>
      <c r="I61" s="63">
        <v>100</v>
      </c>
      <c r="J61" s="699">
        <v>1500</v>
      </c>
      <c r="K61" s="63">
        <v>200</v>
      </c>
      <c r="L61" s="699">
        <v>3000</v>
      </c>
      <c r="M61" s="63"/>
      <c r="N61" s="63"/>
    </row>
    <row r="62" spans="1:14">
      <c r="A62" s="697"/>
      <c r="B62" s="74" t="s">
        <v>1305</v>
      </c>
      <c r="C62" s="63">
        <v>35</v>
      </c>
      <c r="D62" s="63">
        <v>300</v>
      </c>
      <c r="E62" s="63" t="s">
        <v>46</v>
      </c>
      <c r="F62" s="699">
        <v>10500</v>
      </c>
      <c r="G62" s="63"/>
      <c r="H62" s="63"/>
      <c r="I62" s="63">
        <v>100</v>
      </c>
      <c r="J62" s="699">
        <v>3500</v>
      </c>
      <c r="K62" s="63">
        <v>200</v>
      </c>
      <c r="L62" s="699">
        <v>7000</v>
      </c>
      <c r="M62" s="63"/>
      <c r="N62" s="63"/>
    </row>
    <row r="63" spans="1:14">
      <c r="A63" s="697"/>
      <c r="B63" s="74" t="s">
        <v>1306</v>
      </c>
      <c r="C63" s="63">
        <v>10</v>
      </c>
      <c r="D63" s="63">
        <v>300</v>
      </c>
      <c r="E63" s="63" t="s">
        <v>46</v>
      </c>
      <c r="F63" s="699">
        <v>3000</v>
      </c>
      <c r="G63" s="63"/>
      <c r="H63" s="63"/>
      <c r="I63" s="63">
        <v>100</v>
      </c>
      <c r="J63" s="699">
        <v>1000</v>
      </c>
      <c r="K63" s="63">
        <v>200</v>
      </c>
      <c r="L63" s="699">
        <v>2000</v>
      </c>
      <c r="M63" s="63"/>
      <c r="N63" s="63"/>
    </row>
    <row r="64" spans="1:14">
      <c r="A64" s="697"/>
      <c r="B64" s="705" t="s">
        <v>1307</v>
      </c>
      <c r="C64" s="63">
        <v>80</v>
      </c>
      <c r="D64" s="63">
        <v>15</v>
      </c>
      <c r="E64" s="63" t="s">
        <v>647</v>
      </c>
      <c r="F64" s="706">
        <v>1200</v>
      </c>
      <c r="G64" s="63"/>
      <c r="H64" s="63"/>
      <c r="I64" s="63">
        <v>15</v>
      </c>
      <c r="J64" s="699">
        <v>1200</v>
      </c>
      <c r="K64" s="63"/>
      <c r="L64" s="63"/>
      <c r="M64" s="63"/>
      <c r="N64" s="63"/>
    </row>
    <row r="65" spans="1:14">
      <c r="A65" s="697"/>
      <c r="B65" s="63" t="s">
        <v>1308</v>
      </c>
      <c r="C65" s="63">
        <v>80</v>
      </c>
      <c r="D65" s="63">
        <v>30</v>
      </c>
      <c r="E65" s="63" t="s">
        <v>647</v>
      </c>
      <c r="F65" s="706">
        <v>2400</v>
      </c>
      <c r="G65" s="63"/>
      <c r="H65" s="63"/>
      <c r="I65" s="63">
        <v>30</v>
      </c>
      <c r="J65" s="699">
        <v>2400</v>
      </c>
      <c r="K65" s="63"/>
      <c r="L65" s="63"/>
      <c r="M65" s="63"/>
      <c r="N65" s="63"/>
    </row>
    <row r="66" spans="1:14">
      <c r="A66" s="707"/>
      <c r="B66" s="708" t="s">
        <v>1309</v>
      </c>
      <c r="C66" s="709">
        <v>60</v>
      </c>
      <c r="D66" s="63">
        <v>3</v>
      </c>
      <c r="E66" s="63" t="s">
        <v>46</v>
      </c>
      <c r="F66" s="706">
        <v>180</v>
      </c>
      <c r="G66" s="63"/>
      <c r="H66" s="63"/>
      <c r="I66" s="63">
        <v>3</v>
      </c>
      <c r="J66" s="699">
        <v>180</v>
      </c>
      <c r="K66" s="63"/>
      <c r="L66" s="63"/>
      <c r="M66" s="63"/>
      <c r="N66" s="63"/>
    </row>
    <row r="67" spans="1:14">
      <c r="A67" s="697"/>
      <c r="B67" s="710" t="s">
        <v>1310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>
      <c r="A68" s="697"/>
      <c r="B68" s="711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>
      <c r="A69" s="697"/>
      <c r="B69" s="702" t="s">
        <v>540</v>
      </c>
      <c r="C69" s="63">
        <f>C61+C62+C63+C64+C65+C66+C19</f>
        <v>345</v>
      </c>
      <c r="D69" s="63">
        <f>D61+D62+D63+D64+D65+D66+D19</f>
        <v>1563</v>
      </c>
      <c r="E69" s="63"/>
      <c r="F69" s="699">
        <f>F61+F62+F63+F64+F65+F66+F19</f>
        <v>61755</v>
      </c>
      <c r="G69" s="63"/>
      <c r="H69" s="63"/>
      <c r="I69" s="63">
        <f>I61+I62+I63+I64+I65+I66+I19</f>
        <v>648</v>
      </c>
      <c r="J69" s="703">
        <v>19500</v>
      </c>
      <c r="K69" s="63">
        <f>K61+K62+K19+K63</f>
        <v>915</v>
      </c>
      <c r="L69" s="699">
        <f>L61+L62+L63+L19</f>
        <v>32475</v>
      </c>
      <c r="M69" s="63"/>
      <c r="N69" s="63"/>
    </row>
    <row r="74" spans="1:14">
      <c r="B74" s="13"/>
      <c r="J7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A58"/>
    <mergeCell ref="B56:B58"/>
    <mergeCell ref="C56:C58"/>
    <mergeCell ref="D56:E57"/>
    <mergeCell ref="F56:F58"/>
    <mergeCell ref="G56:N56"/>
    <mergeCell ref="G57:H57"/>
    <mergeCell ref="I57:J57"/>
    <mergeCell ref="K57:L57"/>
    <mergeCell ref="M57:N57"/>
    <mergeCell ref="G51:H51"/>
    <mergeCell ref="A53:D53"/>
    <mergeCell ref="A54:E54"/>
    <mergeCell ref="F54:J54"/>
    <mergeCell ref="K54:N54"/>
    <mergeCell ref="A55:E55"/>
    <mergeCell ref="G55:H55"/>
    <mergeCell ref="I55:J55"/>
    <mergeCell ref="K55:N55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G4:H4"/>
    <mergeCell ref="A6:D6"/>
    <mergeCell ref="A7:E7"/>
    <mergeCell ref="F7:J7"/>
    <mergeCell ref="K7:N7"/>
    <mergeCell ref="A8:E8"/>
    <mergeCell ref="G8:H8"/>
    <mergeCell ref="I8:J8"/>
    <mergeCell ref="K8:N8"/>
  </mergeCells>
  <printOptions gridLines="false" gridLinesSet="true"/>
  <pageMargins left="0.43307086614173" right="0.23622047244094" top="0.19685039370079" bottom="0" header="0.31496062992126" footer="0.31496062992126"/>
  <pageSetup paperSize="14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22"/>
  <sheetViews>
    <sheetView tabSelected="0" workbookViewId="0" view="pageLayout" showGridLines="true" showRowColHeaders="1">
      <selection activeCell="B4" sqref="B4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8.42578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5">
      <c r="A8" s="184" t="s">
        <v>1311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187"/>
      <c r="C11" s="187"/>
      <c r="D11" s="220" t="s">
        <v>22</v>
      </c>
      <c r="E11" s="220" t="s">
        <v>13</v>
      </c>
      <c r="F11" s="187"/>
      <c r="G11" s="221" t="s">
        <v>23</v>
      </c>
      <c r="H11" s="220" t="s">
        <v>24</v>
      </c>
      <c r="I11" s="220" t="s">
        <v>23</v>
      </c>
      <c r="J11" s="220" t="s">
        <v>24</v>
      </c>
      <c r="K11" s="220" t="s">
        <v>23</v>
      </c>
      <c r="L11" s="220" t="s">
        <v>24</v>
      </c>
      <c r="M11" s="57" t="s">
        <v>23</v>
      </c>
      <c r="N11" s="57" t="s">
        <v>24</v>
      </c>
    </row>
    <row r="12" spans="1:15">
      <c r="A12" s="188">
        <v>1</v>
      </c>
      <c r="B12" s="712" t="s">
        <v>1312</v>
      </c>
      <c r="C12" s="520">
        <v>360</v>
      </c>
      <c r="D12" s="520">
        <v>12</v>
      </c>
      <c r="E12" s="520" t="s">
        <v>1313</v>
      </c>
      <c r="F12" s="516">
        <v>4320</v>
      </c>
      <c r="G12" s="436">
        <f>H12/C12</f>
        <v>5</v>
      </c>
      <c r="H12" s="519">
        <v>1800</v>
      </c>
      <c r="I12" s="430">
        <f>J12/C12</f>
        <v>4</v>
      </c>
      <c r="J12" s="519">
        <v>1440</v>
      </c>
      <c r="K12" s="436">
        <f>L12/C12</f>
        <v>4</v>
      </c>
      <c r="L12" s="519">
        <v>1440</v>
      </c>
      <c r="M12" s="713">
        <f>N12/C12</f>
        <v>4</v>
      </c>
      <c r="N12" s="519">
        <v>1440</v>
      </c>
    </row>
    <row r="13" spans="1:15">
      <c r="A13" s="199">
        <v>2</v>
      </c>
      <c r="B13" s="712" t="s">
        <v>1314</v>
      </c>
      <c r="C13" s="520">
        <v>430</v>
      </c>
      <c r="D13" s="520">
        <v>12</v>
      </c>
      <c r="E13" s="520" t="s">
        <v>1313</v>
      </c>
      <c r="F13" s="516">
        <v>5160</v>
      </c>
      <c r="G13" s="436">
        <f>H13/C13</f>
        <v>5</v>
      </c>
      <c r="H13" s="519">
        <v>2150</v>
      </c>
      <c r="I13" s="430">
        <f>J13/C13</f>
        <v>4</v>
      </c>
      <c r="J13" s="519">
        <v>1720</v>
      </c>
      <c r="K13" s="436">
        <f>L13/C13</f>
        <v>4</v>
      </c>
      <c r="L13" s="519">
        <v>1720</v>
      </c>
      <c r="M13" s="713">
        <f>N13/C13</f>
        <v>4</v>
      </c>
      <c r="N13" s="519">
        <v>1720</v>
      </c>
    </row>
    <row r="14" spans="1:15">
      <c r="A14" s="199">
        <v>3</v>
      </c>
      <c r="B14" s="712" t="s">
        <v>1315</v>
      </c>
      <c r="C14" s="520">
        <v>430</v>
      </c>
      <c r="D14" s="520">
        <v>12</v>
      </c>
      <c r="E14" s="520" t="s">
        <v>1313</v>
      </c>
      <c r="F14" s="516">
        <v>5160</v>
      </c>
      <c r="G14" s="436">
        <f>H14/C14</f>
        <v>5</v>
      </c>
      <c r="H14" s="519">
        <v>2150</v>
      </c>
      <c r="I14" s="430">
        <f>J14/C14</f>
        <v>4</v>
      </c>
      <c r="J14" s="519">
        <v>1720</v>
      </c>
      <c r="K14" s="436">
        <f>L14/C14</f>
        <v>4</v>
      </c>
      <c r="L14" s="519">
        <v>1720</v>
      </c>
      <c r="M14" s="713">
        <f>N14/C14</f>
        <v>4</v>
      </c>
      <c r="N14" s="519">
        <v>1720</v>
      </c>
    </row>
    <row r="15" spans="1:15">
      <c r="A15" s="199">
        <v>4</v>
      </c>
      <c r="B15" s="712" t="s">
        <v>1316</v>
      </c>
      <c r="C15" s="520">
        <v>430</v>
      </c>
      <c r="D15" s="520">
        <v>12</v>
      </c>
      <c r="E15" s="520" t="s">
        <v>1313</v>
      </c>
      <c r="F15" s="516">
        <v>5160</v>
      </c>
      <c r="G15" s="436">
        <f>H15/C15</f>
        <v>4</v>
      </c>
      <c r="H15" s="519">
        <v>1720</v>
      </c>
      <c r="I15" s="430">
        <f>J15/C15</f>
        <v>4</v>
      </c>
      <c r="J15" s="519">
        <v>1720</v>
      </c>
      <c r="K15" s="436">
        <f>L15/C15</f>
        <v>4</v>
      </c>
      <c r="L15" s="519">
        <v>1720</v>
      </c>
      <c r="M15" s="713">
        <f>N15/C15</f>
        <v>4</v>
      </c>
      <c r="N15" s="519">
        <v>1720</v>
      </c>
    </row>
    <row r="16" spans="1:15">
      <c r="A16" s="199">
        <v>5</v>
      </c>
      <c r="B16" s="712" t="s">
        <v>1317</v>
      </c>
      <c r="C16" s="520">
        <v>7</v>
      </c>
      <c r="D16" s="520">
        <v>32</v>
      </c>
      <c r="E16" s="520" t="s">
        <v>1155</v>
      </c>
      <c r="F16" s="520">
        <v>224</v>
      </c>
      <c r="G16" s="436">
        <f>H16/C16</f>
        <v>12</v>
      </c>
      <c r="H16" s="523">
        <v>84</v>
      </c>
      <c r="I16" s="430">
        <f>J16/C16</f>
        <v>10</v>
      </c>
      <c r="J16" s="523">
        <v>70</v>
      </c>
      <c r="K16" s="436">
        <f>L16/C16</f>
        <v>10</v>
      </c>
      <c r="L16" s="523">
        <v>70</v>
      </c>
      <c r="M16" s="713">
        <f>N16/C16</f>
        <v>10</v>
      </c>
      <c r="N16" s="523">
        <v>70</v>
      </c>
    </row>
    <row r="17" spans="1:15">
      <c r="A17" s="199">
        <v>6</v>
      </c>
      <c r="B17" s="712" t="s">
        <v>1318</v>
      </c>
      <c r="C17" s="520">
        <v>269</v>
      </c>
      <c r="D17" s="520">
        <v>75</v>
      </c>
      <c r="E17" s="520" t="s">
        <v>1319</v>
      </c>
      <c r="F17" s="516">
        <v>20175</v>
      </c>
      <c r="G17" s="436">
        <f>H17/C17</f>
        <v>25</v>
      </c>
      <c r="H17" s="519">
        <v>6725</v>
      </c>
      <c r="I17" s="430">
        <f>J17/C17</f>
        <v>25</v>
      </c>
      <c r="J17" s="519">
        <v>6725</v>
      </c>
      <c r="K17" s="436">
        <f>L17/C17</f>
        <v>25</v>
      </c>
      <c r="L17" s="519">
        <v>6725</v>
      </c>
      <c r="M17" s="713">
        <f>N17/C17</f>
        <v>25</v>
      </c>
      <c r="N17" s="519">
        <v>6725</v>
      </c>
    </row>
    <row r="18" spans="1:15">
      <c r="A18" s="199">
        <v>7</v>
      </c>
      <c r="B18" s="712" t="s">
        <v>1320</v>
      </c>
      <c r="C18" s="520">
        <v>80</v>
      </c>
      <c r="D18" s="520">
        <v>125</v>
      </c>
      <c r="E18" s="520" t="s">
        <v>1313</v>
      </c>
      <c r="F18" s="520">
        <v>960</v>
      </c>
      <c r="G18" s="436">
        <f>H18/C18</f>
        <v>4</v>
      </c>
      <c r="H18" s="523">
        <v>320</v>
      </c>
      <c r="I18" s="430">
        <f>J18/C18</f>
        <v>4</v>
      </c>
      <c r="J18" s="523">
        <v>320</v>
      </c>
      <c r="K18" s="436">
        <f>L18/C18</f>
        <v>4</v>
      </c>
      <c r="L18" s="523">
        <v>320</v>
      </c>
      <c r="M18" s="713">
        <f>N18/C18</f>
        <v>4</v>
      </c>
      <c r="N18" s="523">
        <v>320</v>
      </c>
    </row>
    <row r="19" spans="1:15">
      <c r="A19" s="199">
        <v>8</v>
      </c>
      <c r="B19" s="712" t="s">
        <v>1321</v>
      </c>
      <c r="C19" s="520">
        <v>190</v>
      </c>
      <c r="D19" s="520">
        <v>12</v>
      </c>
      <c r="E19" s="520" t="s">
        <v>1313</v>
      </c>
      <c r="F19" s="516">
        <v>2280</v>
      </c>
      <c r="G19" s="436">
        <f>H19/C19</f>
        <v>4</v>
      </c>
      <c r="H19" s="523">
        <v>760</v>
      </c>
      <c r="I19" s="430">
        <f>J19/C19</f>
        <v>4</v>
      </c>
      <c r="J19" s="523">
        <v>760</v>
      </c>
      <c r="K19" s="436">
        <f>L19/C19</f>
        <v>4</v>
      </c>
      <c r="L19" s="523">
        <v>760</v>
      </c>
      <c r="M19" s="713">
        <f>N19/C19</f>
        <v>4</v>
      </c>
      <c r="N19" s="523">
        <v>760</v>
      </c>
    </row>
    <row r="20" spans="1:15">
      <c r="A20" s="199">
        <v>9</v>
      </c>
      <c r="B20" s="712" t="s">
        <v>1322</v>
      </c>
      <c r="C20" s="520">
        <v>165</v>
      </c>
      <c r="D20" s="520">
        <v>6</v>
      </c>
      <c r="E20" s="520" t="s">
        <v>1116</v>
      </c>
      <c r="F20" s="520">
        <v>990</v>
      </c>
      <c r="G20" s="436">
        <f>H20/C20</f>
        <v>2</v>
      </c>
      <c r="H20" s="523">
        <v>330</v>
      </c>
      <c r="I20" s="430">
        <f>J20/C20</f>
        <v>2</v>
      </c>
      <c r="J20" s="523">
        <v>330</v>
      </c>
      <c r="K20" s="436">
        <f>L20/C20</f>
        <v>2</v>
      </c>
      <c r="L20" s="523">
        <v>330</v>
      </c>
      <c r="M20" s="713">
        <f>N20/C20</f>
        <v>2</v>
      </c>
      <c r="N20" s="523">
        <v>330</v>
      </c>
    </row>
    <row r="21" spans="1:15">
      <c r="A21" s="199">
        <v>10</v>
      </c>
      <c r="B21" s="712" t="s">
        <v>1323</v>
      </c>
      <c r="C21" s="520">
        <v>185</v>
      </c>
      <c r="D21" s="520">
        <v>8</v>
      </c>
      <c r="E21" s="520" t="s">
        <v>1155</v>
      </c>
      <c r="F21" s="516">
        <v>1480</v>
      </c>
      <c r="G21" s="436">
        <f>H21/C21</f>
        <v>4</v>
      </c>
      <c r="H21" s="523">
        <v>740</v>
      </c>
      <c r="I21" s="430">
        <f>J21/C21</f>
        <v>2</v>
      </c>
      <c r="J21" s="523">
        <v>370</v>
      </c>
      <c r="K21" s="436">
        <f>L21/C21</f>
        <v>2</v>
      </c>
      <c r="L21" s="523">
        <v>370</v>
      </c>
      <c r="M21" s="713">
        <f>N21/C21</f>
        <v>2</v>
      </c>
      <c r="N21" s="523">
        <v>370</v>
      </c>
    </row>
    <row r="22" spans="1:15">
      <c r="A22" s="199">
        <v>11</v>
      </c>
      <c r="B22" s="712" t="s">
        <v>1324</v>
      </c>
      <c r="C22" s="520">
        <v>140</v>
      </c>
      <c r="D22" s="520">
        <v>5</v>
      </c>
      <c r="E22" s="520" t="s">
        <v>1155</v>
      </c>
      <c r="F22" s="520">
        <v>700</v>
      </c>
      <c r="G22" s="436">
        <f>H22/C22</f>
        <v>2</v>
      </c>
      <c r="H22" s="523">
        <v>280</v>
      </c>
      <c r="I22" s="430">
        <f>J22/C22</f>
        <v>2</v>
      </c>
      <c r="J22" s="523">
        <v>280</v>
      </c>
      <c r="K22" s="436">
        <f>L22/C22</f>
        <v>1</v>
      </c>
      <c r="L22" s="523">
        <v>140</v>
      </c>
      <c r="M22" s="713">
        <f>N22/C22</f>
        <v>1</v>
      </c>
      <c r="N22" s="523">
        <v>140</v>
      </c>
    </row>
    <row r="23" spans="1:15">
      <c r="A23" s="199">
        <v>12</v>
      </c>
      <c r="B23" s="712" t="s">
        <v>1325</v>
      </c>
      <c r="C23" s="520">
        <v>20</v>
      </c>
      <c r="D23" s="520">
        <v>9</v>
      </c>
      <c r="E23" s="520" t="s">
        <v>1326</v>
      </c>
      <c r="F23" s="520">
        <v>180</v>
      </c>
      <c r="G23" s="436">
        <f>H23/C23</f>
        <v>3</v>
      </c>
      <c r="H23" s="523">
        <v>60</v>
      </c>
      <c r="I23" s="430">
        <f>J23/C23</f>
        <v>3</v>
      </c>
      <c r="J23" s="523">
        <v>60</v>
      </c>
      <c r="K23" s="436">
        <f>L23/C23</f>
        <v>3</v>
      </c>
      <c r="L23" s="523">
        <v>60</v>
      </c>
      <c r="M23" s="713">
        <f>N23/C23</f>
        <v>3</v>
      </c>
      <c r="N23" s="523">
        <v>60</v>
      </c>
    </row>
    <row r="24" spans="1:15">
      <c r="A24" s="199">
        <v>13</v>
      </c>
      <c r="B24" s="712" t="s">
        <v>1327</v>
      </c>
      <c r="C24" s="520">
        <v>60</v>
      </c>
      <c r="D24" s="520">
        <v>16</v>
      </c>
      <c r="E24" s="520" t="s">
        <v>1313</v>
      </c>
      <c r="F24" s="520">
        <v>960</v>
      </c>
      <c r="G24" s="436">
        <f>H24/C24</f>
        <v>6</v>
      </c>
      <c r="H24" s="523">
        <v>360</v>
      </c>
      <c r="I24" s="430">
        <f>J24/C24</f>
        <v>5</v>
      </c>
      <c r="J24" s="523">
        <v>300</v>
      </c>
      <c r="K24" s="436">
        <f>L24/C24</f>
        <v>5</v>
      </c>
      <c r="L24" s="523">
        <v>300</v>
      </c>
      <c r="M24" s="713">
        <f>N24/C24</f>
        <v>5</v>
      </c>
      <c r="N24" s="523">
        <v>300</v>
      </c>
    </row>
    <row r="25" spans="1:15">
      <c r="A25" s="199">
        <v>14</v>
      </c>
      <c r="B25" s="712" t="s">
        <v>1328</v>
      </c>
      <c r="C25" s="520">
        <v>320</v>
      </c>
      <c r="D25" s="520">
        <v>4</v>
      </c>
      <c r="E25" s="520" t="s">
        <v>1220</v>
      </c>
      <c r="F25" s="516">
        <v>1280</v>
      </c>
      <c r="G25" s="436">
        <f>H25/C25</f>
        <v>4</v>
      </c>
      <c r="H25" s="519">
        <v>1280</v>
      </c>
      <c r="I25" s="430">
        <f>J25/C25</f>
        <v>0</v>
      </c>
      <c r="J25" s="523"/>
      <c r="K25" s="436">
        <f>L25/C25</f>
        <v>0</v>
      </c>
      <c r="L25" s="523"/>
      <c r="M25" s="713">
        <f>N25/C25</f>
        <v>0</v>
      </c>
      <c r="N25" s="523"/>
    </row>
    <row r="26" spans="1:15">
      <c r="A26" s="199">
        <v>15</v>
      </c>
      <c r="B26" s="712" t="s">
        <v>1329</v>
      </c>
      <c r="C26" s="520">
        <v>30</v>
      </c>
      <c r="D26" s="520">
        <v>14</v>
      </c>
      <c r="E26" s="520" t="s">
        <v>1223</v>
      </c>
      <c r="F26" s="520">
        <v>420</v>
      </c>
      <c r="G26" s="436">
        <f>H26/C26</f>
        <v>5</v>
      </c>
      <c r="H26" s="523">
        <v>150</v>
      </c>
      <c r="I26" s="430">
        <f>J26/C26</f>
        <v>5</v>
      </c>
      <c r="J26" s="523">
        <v>150</v>
      </c>
      <c r="K26" s="436">
        <f>L26/C26</f>
        <v>4</v>
      </c>
      <c r="L26" s="523">
        <v>120</v>
      </c>
      <c r="M26" s="713">
        <f>N26/C26</f>
        <v>4</v>
      </c>
      <c r="N26" s="523">
        <v>120</v>
      </c>
    </row>
    <row r="27" spans="1:15">
      <c r="A27" s="199">
        <v>16</v>
      </c>
      <c r="B27" s="712" t="s">
        <v>553</v>
      </c>
      <c r="C27" s="520">
        <v>30</v>
      </c>
      <c r="D27" s="520">
        <v>8</v>
      </c>
      <c r="E27" s="520" t="s">
        <v>1155</v>
      </c>
      <c r="F27" s="520">
        <v>240</v>
      </c>
      <c r="G27" s="436">
        <f>H27/C27</f>
        <v>3</v>
      </c>
      <c r="H27" s="523">
        <v>90</v>
      </c>
      <c r="I27" s="430">
        <f>J27/C27</f>
        <v>3</v>
      </c>
      <c r="J27" s="523">
        <v>90</v>
      </c>
      <c r="K27" s="436">
        <f>L27/C27</f>
        <v>2</v>
      </c>
      <c r="L27" s="523">
        <v>60</v>
      </c>
      <c r="M27" s="713">
        <f>N27/C27</f>
        <v>2</v>
      </c>
      <c r="N27" s="523">
        <v>60</v>
      </c>
    </row>
    <row r="28" spans="1:15">
      <c r="A28" s="199">
        <v>17</v>
      </c>
      <c r="B28" s="712" t="s">
        <v>1330</v>
      </c>
      <c r="C28" s="520">
        <v>30</v>
      </c>
      <c r="D28" s="520">
        <v>8</v>
      </c>
      <c r="E28" s="520" t="s">
        <v>1155</v>
      </c>
      <c r="F28" s="520">
        <v>240</v>
      </c>
      <c r="G28" s="436">
        <f>H28/C28</f>
        <v>3</v>
      </c>
      <c r="H28" s="523">
        <v>90</v>
      </c>
      <c r="I28" s="430">
        <f>J28/C28</f>
        <v>3</v>
      </c>
      <c r="J28" s="523">
        <v>90</v>
      </c>
      <c r="K28" s="436">
        <f>L28/C28</f>
        <v>2</v>
      </c>
      <c r="L28" s="523">
        <v>60</v>
      </c>
      <c r="M28" s="713">
        <f>N28/C28</f>
        <v>2</v>
      </c>
      <c r="N28" s="523">
        <v>60</v>
      </c>
    </row>
    <row r="29" spans="1:15">
      <c r="A29" s="199">
        <v>18</v>
      </c>
      <c r="B29" s="712" t="s">
        <v>1331</v>
      </c>
      <c r="C29" s="520">
        <v>80</v>
      </c>
      <c r="D29" s="520">
        <v>6</v>
      </c>
      <c r="E29" s="520" t="s">
        <v>1155</v>
      </c>
      <c r="F29" s="520">
        <v>480</v>
      </c>
      <c r="G29" s="436">
        <f>H29/C29</f>
        <v>2</v>
      </c>
      <c r="H29" s="523">
        <v>160</v>
      </c>
      <c r="I29" s="430">
        <f>J29/C29</f>
        <v>2</v>
      </c>
      <c r="J29" s="523">
        <v>160</v>
      </c>
      <c r="K29" s="436">
        <f>L29/C29</f>
        <v>2</v>
      </c>
      <c r="L29" s="523">
        <v>160</v>
      </c>
      <c r="M29" s="713">
        <f>N29/C29</f>
        <v>2</v>
      </c>
      <c r="N29" s="523">
        <v>160</v>
      </c>
    </row>
    <row r="30" spans="1:15">
      <c r="A30" s="199">
        <v>19</v>
      </c>
      <c r="B30" s="712" t="s">
        <v>1332</v>
      </c>
      <c r="C30" s="520">
        <v>50</v>
      </c>
      <c r="D30" s="520">
        <v>3</v>
      </c>
      <c r="E30" s="520" t="s">
        <v>1155</v>
      </c>
      <c r="F30" s="520">
        <v>150</v>
      </c>
      <c r="G30" s="436">
        <f>H30/C30</f>
        <v>1</v>
      </c>
      <c r="H30" s="523">
        <v>50</v>
      </c>
      <c r="I30" s="430">
        <f>J30/C30</f>
        <v>1</v>
      </c>
      <c r="J30" s="523">
        <v>50</v>
      </c>
      <c r="K30" s="436">
        <f>L30/C30</f>
        <v>1</v>
      </c>
      <c r="L30" s="523">
        <v>50</v>
      </c>
      <c r="M30" s="713">
        <f>N30/C30</f>
        <v>1</v>
      </c>
      <c r="N30" s="523">
        <v>50</v>
      </c>
    </row>
    <row r="31" spans="1:15">
      <c r="A31" s="199">
        <v>20</v>
      </c>
      <c r="B31" s="712" t="s">
        <v>1333</v>
      </c>
      <c r="C31" s="520">
        <v>51</v>
      </c>
      <c r="D31" s="520">
        <v>4</v>
      </c>
      <c r="E31" s="520" t="s">
        <v>1334</v>
      </c>
      <c r="F31" s="520">
        <v>204</v>
      </c>
      <c r="G31" s="436">
        <f>H31/C31</f>
        <v>4</v>
      </c>
      <c r="H31" s="523">
        <v>204</v>
      </c>
      <c r="I31" s="430">
        <f>J31/C31</f>
        <v>0</v>
      </c>
      <c r="J31" s="523"/>
      <c r="K31" s="436">
        <f>L31/C31</f>
        <v>0</v>
      </c>
      <c r="L31" s="523"/>
      <c r="M31" s="713">
        <f>N31/C31</f>
        <v>0</v>
      </c>
      <c r="N31" s="523"/>
    </row>
    <row r="32" spans="1:15">
      <c r="A32" s="199">
        <v>21</v>
      </c>
      <c r="B32" s="712" t="s">
        <v>1335</v>
      </c>
      <c r="C32" s="520">
        <v>65</v>
      </c>
      <c r="D32" s="520">
        <v>6</v>
      </c>
      <c r="E32" s="520" t="s">
        <v>1326</v>
      </c>
      <c r="F32" s="520">
        <v>390</v>
      </c>
      <c r="G32" s="436">
        <f>H32/C32</f>
        <v>2</v>
      </c>
      <c r="H32" s="523">
        <v>130</v>
      </c>
      <c r="I32" s="430">
        <f>J32/C32</f>
        <v>2</v>
      </c>
      <c r="J32" s="523">
        <v>130</v>
      </c>
      <c r="K32" s="436">
        <f>L32/C32</f>
        <v>2</v>
      </c>
      <c r="L32" s="523">
        <v>130</v>
      </c>
      <c r="M32" s="713">
        <f>N32/C32</f>
        <v>2</v>
      </c>
      <c r="N32" s="523">
        <v>130</v>
      </c>
    </row>
    <row r="33" spans="1:15">
      <c r="A33" s="199">
        <v>22</v>
      </c>
      <c r="B33" s="712" t="s">
        <v>1336</v>
      </c>
      <c r="C33" s="520">
        <v>730</v>
      </c>
      <c r="D33" s="520">
        <v>3</v>
      </c>
      <c r="E33" s="520" t="s">
        <v>371</v>
      </c>
      <c r="F33" s="516">
        <v>2190</v>
      </c>
      <c r="G33" s="436">
        <f>H33/C33</f>
        <v>2</v>
      </c>
      <c r="H33" s="519">
        <v>1460</v>
      </c>
      <c r="I33" s="430">
        <f>J33/C33</f>
        <v>1</v>
      </c>
      <c r="J33" s="523">
        <v>730</v>
      </c>
      <c r="K33" s="436">
        <f>L33/C33</f>
        <v>0</v>
      </c>
      <c r="L33" s="523"/>
      <c r="M33" s="713">
        <f>N33/C33</f>
        <v>0</v>
      </c>
      <c r="N33" s="523"/>
    </row>
    <row r="34" spans="1:15">
      <c r="A34" s="199">
        <v>23</v>
      </c>
      <c r="B34" s="712" t="s">
        <v>1337</v>
      </c>
      <c r="C34" s="520">
        <v>89</v>
      </c>
      <c r="D34" s="520">
        <v>12</v>
      </c>
      <c r="E34" s="520" t="s">
        <v>1313</v>
      </c>
      <c r="F34" s="516">
        <v>1068</v>
      </c>
      <c r="G34" s="436">
        <f>H34/C34</f>
        <v>4</v>
      </c>
      <c r="H34" s="523">
        <v>356</v>
      </c>
      <c r="I34" s="430">
        <f>J34/C34</f>
        <v>4</v>
      </c>
      <c r="J34" s="523">
        <v>356</v>
      </c>
      <c r="K34" s="436">
        <f>L34/C34</f>
        <v>4</v>
      </c>
      <c r="L34" s="523">
        <v>356</v>
      </c>
      <c r="M34" s="713">
        <f>N34/C34</f>
        <v>4</v>
      </c>
      <c r="N34" s="523">
        <v>356</v>
      </c>
    </row>
    <row r="35" spans="1:15" customHeight="1" ht="22.5">
      <c r="A35" s="199">
        <v>24</v>
      </c>
      <c r="B35" s="712" t="s">
        <v>1338</v>
      </c>
      <c r="C35" s="520">
        <v>220</v>
      </c>
      <c r="D35" s="520">
        <v>6</v>
      </c>
      <c r="E35" s="520" t="s">
        <v>1119</v>
      </c>
      <c r="F35" s="516">
        <v>1320</v>
      </c>
      <c r="G35" s="436">
        <f>H35/C35</f>
        <v>2</v>
      </c>
      <c r="H35" s="523">
        <v>440</v>
      </c>
      <c r="I35" s="430">
        <f>J35/C35</f>
        <v>2</v>
      </c>
      <c r="J35" s="523">
        <v>440</v>
      </c>
      <c r="K35" s="436">
        <f>L35/C35</f>
        <v>2</v>
      </c>
      <c r="L35" s="523">
        <v>440</v>
      </c>
      <c r="M35" s="713">
        <f>N35/C35</f>
        <v>2</v>
      </c>
      <c r="N35" s="523">
        <v>440</v>
      </c>
    </row>
    <row r="36" spans="1:15">
      <c r="A36" s="199">
        <v>25</v>
      </c>
      <c r="B36" s="712" t="s">
        <v>1339</v>
      </c>
      <c r="C36" s="520">
        <v>150</v>
      </c>
      <c r="D36" s="520">
        <v>12</v>
      </c>
      <c r="E36" s="520" t="s">
        <v>1155</v>
      </c>
      <c r="F36" s="516">
        <v>1800</v>
      </c>
      <c r="G36" s="436">
        <f>H36/C36</f>
        <v>4</v>
      </c>
      <c r="H36" s="523">
        <v>600</v>
      </c>
      <c r="I36" s="430">
        <f>J36/C36</f>
        <v>4</v>
      </c>
      <c r="J36" s="523">
        <v>600</v>
      </c>
      <c r="K36" s="436">
        <f>L36/C36</f>
        <v>4</v>
      </c>
      <c r="L36" s="523">
        <v>600</v>
      </c>
      <c r="M36" s="713">
        <f>N36/C36</f>
        <v>4</v>
      </c>
      <c r="N36" s="523">
        <v>600</v>
      </c>
    </row>
    <row r="37" spans="1:15">
      <c r="A37" s="199">
        <v>26</v>
      </c>
      <c r="B37" s="712" t="s">
        <v>1340</v>
      </c>
      <c r="C37" s="520">
        <v>350</v>
      </c>
      <c r="D37" s="520">
        <v>6</v>
      </c>
      <c r="E37" s="520" t="s">
        <v>1119</v>
      </c>
      <c r="F37" s="516">
        <v>2100</v>
      </c>
      <c r="G37" s="436">
        <f>H37/C37</f>
        <v>3</v>
      </c>
      <c r="H37" s="519">
        <v>1050</v>
      </c>
      <c r="I37" s="430">
        <f>J37/C37</f>
        <v>2</v>
      </c>
      <c r="J37" s="523">
        <v>700</v>
      </c>
      <c r="K37" s="436">
        <f>L37/C37</f>
        <v>2</v>
      </c>
      <c r="L37" s="523">
        <v>700</v>
      </c>
      <c r="M37" s="713">
        <f>N37/C37</f>
        <v>2</v>
      </c>
      <c r="N37" s="523">
        <v>700</v>
      </c>
    </row>
    <row r="38" spans="1:15">
      <c r="A38" s="714">
        <v>27</v>
      </c>
      <c r="B38" s="712" t="s">
        <v>312</v>
      </c>
      <c r="C38" s="520">
        <v>49</v>
      </c>
      <c r="D38" s="520">
        <v>1</v>
      </c>
      <c r="E38" s="520" t="s">
        <v>371</v>
      </c>
      <c r="F38" s="520">
        <v>49</v>
      </c>
      <c r="G38" s="436">
        <f>H38/C38</f>
        <v>0</v>
      </c>
      <c r="H38" s="436"/>
      <c r="I38" s="430">
        <f>J38/C38</f>
        <v>0</v>
      </c>
      <c r="J38" s="430"/>
      <c r="K38" s="436">
        <f>L38/C38</f>
        <v>0</v>
      </c>
      <c r="L38" s="436"/>
      <c r="M38" s="713">
        <f>N38/C38</f>
        <v>0</v>
      </c>
      <c r="N38" s="436"/>
      <c r="O38" s="209"/>
    </row>
    <row r="39" spans="1:15">
      <c r="A39" s="156">
        <v>28</v>
      </c>
      <c r="B39" s="135" t="s">
        <v>130</v>
      </c>
      <c r="C39" s="156">
        <v>50</v>
      </c>
      <c r="D39" s="516">
        <v>1815</v>
      </c>
      <c r="E39" s="520" t="s">
        <v>1150</v>
      </c>
      <c r="F39" s="435">
        <v>90750</v>
      </c>
      <c r="G39" s="436">
        <f>H39/C39</f>
        <v>605</v>
      </c>
      <c r="H39" s="715">
        <v>30250</v>
      </c>
      <c r="I39" s="430">
        <f>J39/C39</f>
        <v>605</v>
      </c>
      <c r="J39" s="715">
        <v>30250</v>
      </c>
      <c r="K39" s="436">
        <f>L39/C39</f>
        <v>605</v>
      </c>
      <c r="L39" s="715">
        <v>30250</v>
      </c>
      <c r="M39" s="713">
        <f>N39/C39</f>
        <v>605</v>
      </c>
      <c r="N39" s="715">
        <v>30250</v>
      </c>
      <c r="O39" s="210"/>
    </row>
    <row r="40" spans="1:15">
      <c r="A40" s="363" t="s">
        <v>141</v>
      </c>
      <c r="B40" s="211"/>
      <c r="C40" s="212">
        <f>SUM(C12:C39)</f>
        <v>5060</v>
      </c>
      <c r="D40" s="213">
        <f>SUM(D12:D39)</f>
        <v>2244</v>
      </c>
      <c r="E40" s="214"/>
      <c r="F40" s="212">
        <v>180516</v>
      </c>
      <c r="G40" s="215">
        <f>SUM(G12:G39)</f>
        <v>725</v>
      </c>
      <c r="H40" s="212">
        <f>SUM(H12:H39)</f>
        <v>53789</v>
      </c>
      <c r="I40" s="216">
        <f>SUM(I12:I39)</f>
        <v>707</v>
      </c>
      <c r="J40" s="217">
        <f>SUM(J12:J39)</f>
        <v>49561</v>
      </c>
      <c r="K40" s="216">
        <f>SUM(K12:K39)</f>
        <v>702</v>
      </c>
      <c r="L40" s="212">
        <f>SUM(L12:L39)</f>
        <v>48601</v>
      </c>
      <c r="M40" s="212">
        <f>SUM(M12:M39)</f>
        <v>702</v>
      </c>
      <c r="N40" s="218">
        <f>SUM(M40)</f>
        <v>702</v>
      </c>
    </row>
    <row r="42" spans="1:15">
      <c r="A42" s="181" t="s">
        <v>0</v>
      </c>
      <c r="B42" s="181"/>
      <c r="C42" s="181"/>
      <c r="F42" s="364"/>
      <c r="G42" s="364"/>
    </row>
    <row r="43" spans="1:15">
      <c r="A43" s="182"/>
      <c r="B43" s="181"/>
      <c r="C43" s="181"/>
    </row>
    <row r="44" spans="1:15" customHeight="1" ht="15.75">
      <c r="F44" s="32" t="s">
        <v>1</v>
      </c>
      <c r="G44" s="32"/>
      <c r="H44" s="32"/>
      <c r="I44" s="32"/>
    </row>
    <row r="45" spans="1:15">
      <c r="G45" s="35" t="s">
        <v>2</v>
      </c>
      <c r="H45" s="35"/>
    </row>
    <row r="47" spans="1:15">
      <c r="A47" s="310" t="s">
        <v>541</v>
      </c>
      <c r="B47" s="310"/>
      <c r="C47" s="310"/>
      <c r="D47" s="310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5">
      <c r="A48" s="41" t="s">
        <v>542</v>
      </c>
      <c r="B48" s="41"/>
      <c r="C48" s="41"/>
      <c r="D48" s="41"/>
      <c r="E48" s="41"/>
      <c r="F48" s="42" t="s">
        <v>5</v>
      </c>
      <c r="G48" s="42"/>
      <c r="H48" s="42"/>
      <c r="I48" s="42"/>
      <c r="J48" s="42"/>
      <c r="K48" s="43" t="s">
        <v>781</v>
      </c>
      <c r="L48" s="43"/>
      <c r="M48" s="43"/>
      <c r="N48" s="43"/>
    </row>
    <row r="49" spans="1:15">
      <c r="A49" s="184" t="s">
        <v>1341</v>
      </c>
      <c r="B49" s="184"/>
      <c r="C49" s="184"/>
      <c r="D49" s="184"/>
      <c r="E49" s="184"/>
      <c r="F49" s="45" t="s">
        <v>8</v>
      </c>
      <c r="G49" s="42" t="s">
        <v>9</v>
      </c>
      <c r="H49" s="42"/>
      <c r="I49" s="42" t="s">
        <v>10</v>
      </c>
      <c r="J49" s="42"/>
      <c r="K49" s="46" t="s">
        <v>11</v>
      </c>
      <c r="L49" s="46"/>
      <c r="M49" s="46"/>
      <c r="N49" s="46"/>
    </row>
    <row r="50" spans="1:15">
      <c r="A50" s="47" t="s">
        <v>12</v>
      </c>
      <c r="B50" s="47" t="s">
        <v>13</v>
      </c>
      <c r="C50" s="47" t="s">
        <v>14</v>
      </c>
      <c r="D50" s="48" t="s">
        <v>15</v>
      </c>
      <c r="E50" s="49"/>
      <c r="F50" s="47" t="s">
        <v>16</v>
      </c>
      <c r="G50" s="42" t="s">
        <v>17</v>
      </c>
      <c r="H50" s="42"/>
      <c r="I50" s="42"/>
      <c r="J50" s="42"/>
      <c r="K50" s="42"/>
      <c r="L50" s="42"/>
      <c r="M50" s="42"/>
      <c r="N50" s="42"/>
    </row>
    <row r="51" spans="1:15">
      <c r="A51" s="47"/>
      <c r="B51" s="47"/>
      <c r="C51" s="47"/>
      <c r="D51" s="50"/>
      <c r="E51" s="51"/>
      <c r="F51" s="47"/>
      <c r="G51" s="52" t="s">
        <v>18</v>
      </c>
      <c r="H51" s="52"/>
      <c r="I51" s="185" t="s">
        <v>19</v>
      </c>
      <c r="J51" s="185"/>
      <c r="K51" s="54" t="s">
        <v>20</v>
      </c>
      <c r="L51" s="54"/>
      <c r="M51" s="186" t="s">
        <v>21</v>
      </c>
      <c r="N51" s="186"/>
    </row>
    <row r="52" spans="1:15">
      <c r="A52" s="47"/>
      <c r="B52" s="47"/>
      <c r="C52" s="47"/>
      <c r="D52" s="57" t="s">
        <v>22</v>
      </c>
      <c r="E52" s="57" t="s">
        <v>13</v>
      </c>
      <c r="F52" s="47"/>
      <c r="G52" s="45" t="s">
        <v>23</v>
      </c>
      <c r="H52" s="57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5" customHeight="1" ht="22.5">
      <c r="A53" s="366">
        <v>29</v>
      </c>
      <c r="B53" s="716" t="s">
        <v>1342</v>
      </c>
      <c r="C53" s="717"/>
      <c r="D53" s="718"/>
      <c r="E53" s="718"/>
      <c r="F53" s="719"/>
      <c r="G53" s="718"/>
      <c r="H53" s="720"/>
      <c r="I53" s="718"/>
      <c r="J53" s="235"/>
      <c r="K53" s="718"/>
      <c r="L53" s="235"/>
      <c r="M53" s="230"/>
      <c r="N53" s="231"/>
    </row>
    <row r="54" spans="1:15">
      <c r="A54" s="370">
        <v>30</v>
      </c>
      <c r="B54" s="716"/>
      <c r="C54" s="717"/>
      <c r="D54" s="718"/>
      <c r="E54" s="718"/>
      <c r="F54" s="719"/>
      <c r="G54" s="718"/>
      <c r="H54" s="720"/>
      <c r="I54" s="718"/>
      <c r="J54" s="721"/>
      <c r="K54" s="718"/>
      <c r="L54" s="235"/>
      <c r="M54" s="230"/>
      <c r="N54" s="231"/>
    </row>
    <row r="55" spans="1:15">
      <c r="A55" s="366">
        <v>31</v>
      </c>
      <c r="B55" s="716" t="s">
        <v>1343</v>
      </c>
      <c r="C55" s="717"/>
      <c r="D55" s="718"/>
      <c r="E55" s="718"/>
      <c r="F55" s="719">
        <f>H55+J55+L55+N55</f>
        <v>90750</v>
      </c>
      <c r="G55" s="718"/>
      <c r="H55" s="722">
        <v>30250</v>
      </c>
      <c r="I55" s="718"/>
      <c r="J55" s="722">
        <v>30250</v>
      </c>
      <c r="K55" s="718"/>
      <c r="L55" s="722">
        <v>30250</v>
      </c>
      <c r="M55" s="230"/>
      <c r="N55" s="231"/>
    </row>
    <row r="56" spans="1:15">
      <c r="A56" s="370">
        <v>32</v>
      </c>
      <c r="B56" s="716" t="s">
        <v>1344</v>
      </c>
      <c r="C56" s="717"/>
      <c r="D56" s="718"/>
      <c r="E56" s="718"/>
      <c r="F56" s="719">
        <f>H56+J56+L56+N56</f>
        <v>61250</v>
      </c>
      <c r="G56" s="718"/>
      <c r="H56" s="722">
        <v>23588</v>
      </c>
      <c r="I56" s="718"/>
      <c r="J56" s="722">
        <v>19311</v>
      </c>
      <c r="K56" s="718"/>
      <c r="L56" s="722">
        <v>18351</v>
      </c>
      <c r="M56" s="230"/>
      <c r="N56" s="231"/>
    </row>
    <row r="57" spans="1:15">
      <c r="A57" s="366">
        <v>33</v>
      </c>
      <c r="B57" s="716" t="s">
        <v>1345</v>
      </c>
      <c r="C57" s="717"/>
      <c r="D57" s="718"/>
      <c r="E57" s="718"/>
      <c r="F57" s="719" t="str">
        <f>H57+J57+L57+N57</f>
        <v>0</v>
      </c>
      <c r="G57" s="718"/>
      <c r="H57" s="722">
        <v>9000</v>
      </c>
      <c r="I57" s="718"/>
      <c r="J57" s="722">
        <v>9000</v>
      </c>
      <c r="K57" s="718"/>
      <c r="L57" s="723" t="s">
        <v>1346</v>
      </c>
      <c r="M57" s="230"/>
      <c r="N57" s="723" t="s">
        <v>1346</v>
      </c>
    </row>
    <row r="58" spans="1:15">
      <c r="A58" s="370">
        <v>34</v>
      </c>
      <c r="B58" s="716" t="s">
        <v>1347</v>
      </c>
      <c r="C58" s="717"/>
      <c r="D58" s="718"/>
      <c r="E58" s="718"/>
      <c r="F58" s="719"/>
      <c r="G58" s="718"/>
      <c r="H58" s="722">
        <v>3000</v>
      </c>
      <c r="I58" s="718"/>
      <c r="J58" s="300">
        <v>3000</v>
      </c>
      <c r="K58" s="718"/>
      <c r="L58" s="724" t="s">
        <v>1348</v>
      </c>
      <c r="M58" s="230"/>
      <c r="N58" s="724" t="s">
        <v>1348</v>
      </c>
    </row>
    <row r="59" spans="1:15">
      <c r="A59" s="21" t="s">
        <v>82</v>
      </c>
      <c r="B59" s="22"/>
      <c r="C59" s="270">
        <f>SUM(C53:C58)</f>
        <v>0</v>
      </c>
      <c r="D59" s="271">
        <f>SUM(D53:D58)</f>
        <v>0</v>
      </c>
      <c r="E59" s="272"/>
      <c r="F59" s="270">
        <f>SUM(F53:F58)</f>
        <v>152000</v>
      </c>
      <c r="G59" s="215">
        <f>SUM(G53:G58)</f>
        <v>0</v>
      </c>
      <c r="H59" s="212">
        <f>SUM(H53:H58)</f>
        <v>65838</v>
      </c>
      <c r="I59" s="216">
        <f>SUM(I53:I58)</f>
        <v>0</v>
      </c>
      <c r="J59" s="217">
        <f>SUM(J53:J58)</f>
        <v>61561</v>
      </c>
      <c r="K59" s="216">
        <f>SUM(K53:K58)</f>
        <v>0</v>
      </c>
      <c r="L59" s="212">
        <f>SUM(L53:L58)</f>
        <v>48601</v>
      </c>
      <c r="M59" s="212">
        <f>SUM(M53:M58)</f>
        <v>0</v>
      </c>
      <c r="N59" s="218">
        <f>SUM(N53:N58)</f>
        <v>0</v>
      </c>
    </row>
    <row r="60" spans="1:15">
      <c r="A60" s="21" t="s">
        <v>1349</v>
      </c>
      <c r="B60" s="22"/>
      <c r="C60" s="270">
        <f>SUM(C54:C59)</f>
        <v>0</v>
      </c>
      <c r="D60" s="271">
        <f>SUM(D54:D59)</f>
        <v>0</v>
      </c>
      <c r="E60" s="272"/>
      <c r="F60" s="270">
        <f>SUM(F54:F59)</f>
        <v>304000</v>
      </c>
      <c r="G60" s="215">
        <f>SUM(G54:G59)</f>
        <v>0</v>
      </c>
      <c r="H60" s="212">
        <f>SUM(H54:H59)</f>
        <v>131676</v>
      </c>
      <c r="I60" s="216">
        <f>SUM(I54:I59)</f>
        <v>0</v>
      </c>
      <c r="J60" s="217">
        <f>SUM(J54:J59)</f>
        <v>123122</v>
      </c>
      <c r="K60" s="216">
        <f>SUM(K54:K59)</f>
        <v>0</v>
      </c>
      <c r="L60" s="212">
        <f>SUM(L54:L59)</f>
        <v>97202</v>
      </c>
      <c r="M60" s="212">
        <f>SUM(M54:M59)</f>
        <v>0</v>
      </c>
      <c r="N60" s="218">
        <f>SUM(N54:N59)</f>
        <v>0</v>
      </c>
    </row>
    <row r="61" spans="1:15">
      <c r="A61" s="181" t="s">
        <v>0</v>
      </c>
      <c r="B61" s="181"/>
      <c r="C61" s="181"/>
    </row>
    <row r="62" spans="1:15">
      <c r="A62" s="182"/>
      <c r="B62" s="181"/>
      <c r="C62" s="181"/>
    </row>
    <row r="63" spans="1:15" customHeight="1" ht="15.75">
      <c r="F63" s="32" t="s">
        <v>1</v>
      </c>
      <c r="G63" s="32"/>
      <c r="H63" s="32"/>
      <c r="I63" s="32"/>
    </row>
    <row r="64" spans="1:15">
      <c r="G64" s="35" t="s">
        <v>2</v>
      </c>
      <c r="H64" s="35"/>
    </row>
    <row r="66" spans="1:15">
      <c r="A66" s="310" t="s">
        <v>541</v>
      </c>
      <c r="B66" s="310"/>
      <c r="C66" s="310"/>
      <c r="D66" s="310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5">
      <c r="A67" s="41" t="s">
        <v>542</v>
      </c>
      <c r="B67" s="41"/>
      <c r="C67" s="41"/>
      <c r="D67" s="41"/>
      <c r="E67" s="41"/>
      <c r="F67" s="42" t="s">
        <v>5</v>
      </c>
      <c r="G67" s="42"/>
      <c r="H67" s="42"/>
      <c r="I67" s="42"/>
      <c r="J67" s="42"/>
      <c r="K67" s="43" t="s">
        <v>812</v>
      </c>
      <c r="L67" s="43"/>
      <c r="M67" s="43"/>
      <c r="N67" s="43"/>
    </row>
    <row r="68" spans="1:15">
      <c r="A68" s="184" t="s">
        <v>1341</v>
      </c>
      <c r="B68" s="184"/>
      <c r="C68" s="184"/>
      <c r="D68" s="184"/>
      <c r="E68" s="184"/>
      <c r="F68" s="45" t="s">
        <v>8</v>
      </c>
      <c r="G68" s="42" t="s">
        <v>9</v>
      </c>
      <c r="H68" s="42"/>
      <c r="I68" s="42" t="s">
        <v>10</v>
      </c>
      <c r="J68" s="42"/>
      <c r="K68" s="46" t="s">
        <v>11</v>
      </c>
      <c r="L68" s="46"/>
      <c r="M68" s="46"/>
      <c r="N68" s="46"/>
    </row>
    <row r="69" spans="1:15">
      <c r="A69" s="47" t="s">
        <v>12</v>
      </c>
      <c r="B69" s="47" t="s">
        <v>13</v>
      </c>
      <c r="C69" s="47" t="s">
        <v>14</v>
      </c>
      <c r="D69" s="48" t="s">
        <v>15</v>
      </c>
      <c r="E69" s="49"/>
      <c r="F69" s="47" t="s">
        <v>16</v>
      </c>
      <c r="G69" s="42" t="s">
        <v>17</v>
      </c>
      <c r="H69" s="42"/>
      <c r="I69" s="42"/>
      <c r="J69" s="42"/>
      <c r="K69" s="42"/>
      <c r="L69" s="42"/>
      <c r="M69" s="42"/>
      <c r="N69" s="42"/>
    </row>
    <row r="70" spans="1:15">
      <c r="A70" s="47"/>
      <c r="B70" s="47"/>
      <c r="C70" s="47"/>
      <c r="D70" s="50"/>
      <c r="E70" s="51"/>
      <c r="F70" s="47"/>
      <c r="G70" s="52" t="s">
        <v>18</v>
      </c>
      <c r="H70" s="52"/>
      <c r="I70" s="185" t="s">
        <v>19</v>
      </c>
      <c r="J70" s="185"/>
      <c r="K70" s="54" t="s">
        <v>20</v>
      </c>
      <c r="L70" s="54"/>
      <c r="M70" s="186" t="s">
        <v>21</v>
      </c>
      <c r="N70" s="186"/>
    </row>
    <row r="71" spans="1:15">
      <c r="A71" s="47"/>
      <c r="B71" s="47"/>
      <c r="C71" s="47"/>
      <c r="D71" s="57" t="s">
        <v>22</v>
      </c>
      <c r="E71" s="57" t="s">
        <v>13</v>
      </c>
      <c r="F71" s="47"/>
      <c r="G71" s="45" t="s">
        <v>23</v>
      </c>
      <c r="H71" s="57" t="s">
        <v>24</v>
      </c>
      <c r="I71" s="57" t="s">
        <v>23</v>
      </c>
      <c r="J71" s="57" t="s">
        <v>24</v>
      </c>
      <c r="K71" s="57" t="s">
        <v>23</v>
      </c>
      <c r="L71" s="57" t="s">
        <v>24</v>
      </c>
      <c r="M71" s="57" t="s">
        <v>23</v>
      </c>
      <c r="N71" s="57" t="s">
        <v>24</v>
      </c>
    </row>
    <row r="72" spans="1:15" customHeight="1" ht="22.5">
      <c r="A72" s="366">
        <v>57</v>
      </c>
      <c r="B72" s="716" t="s">
        <v>1342</v>
      </c>
      <c r="C72" s="717"/>
      <c r="D72" s="718"/>
      <c r="E72" s="718"/>
      <c r="F72" s="719"/>
      <c r="G72" s="718"/>
      <c r="H72" s="720"/>
      <c r="I72" s="718"/>
      <c r="J72" s="235"/>
      <c r="K72" s="718"/>
      <c r="L72" s="235"/>
      <c r="M72" s="230"/>
      <c r="N72" s="231"/>
    </row>
    <row r="73" spans="1:15">
      <c r="A73" s="370">
        <v>58</v>
      </c>
      <c r="B73" s="716"/>
      <c r="C73" s="717"/>
      <c r="D73" s="718"/>
      <c r="E73" s="718"/>
      <c r="F73" s="719"/>
      <c r="G73" s="718"/>
      <c r="H73" s="720"/>
      <c r="I73" s="718"/>
      <c r="J73" s="721"/>
      <c r="K73" s="718"/>
      <c r="L73" s="235"/>
      <c r="M73" s="230"/>
      <c r="N73" s="231"/>
    </row>
    <row r="74" spans="1:15">
      <c r="A74" s="656">
        <v>59</v>
      </c>
      <c r="B74" s="716" t="s">
        <v>1343</v>
      </c>
      <c r="C74" s="717"/>
      <c r="D74" s="718"/>
      <c r="E74" s="718"/>
      <c r="F74" s="719"/>
      <c r="G74" s="718"/>
      <c r="H74" s="722">
        <v>30250</v>
      </c>
      <c r="I74" s="718"/>
      <c r="J74" s="722">
        <v>30250</v>
      </c>
      <c r="K74" s="718"/>
      <c r="L74" s="722">
        <v>30250</v>
      </c>
      <c r="M74" s="230"/>
      <c r="N74" s="231"/>
    </row>
    <row r="75" spans="1:15">
      <c r="A75" s="370">
        <v>60</v>
      </c>
      <c r="B75" s="716" t="s">
        <v>1344</v>
      </c>
      <c r="C75" s="717"/>
      <c r="D75" s="718"/>
      <c r="E75" s="718"/>
      <c r="F75" s="719"/>
      <c r="G75" s="718"/>
      <c r="H75" s="722">
        <v>23588</v>
      </c>
      <c r="I75" s="718"/>
      <c r="J75" s="722">
        <v>19311</v>
      </c>
      <c r="K75" s="718"/>
      <c r="L75" s="722">
        <v>18351</v>
      </c>
      <c r="M75" s="230"/>
      <c r="N75" s="231"/>
    </row>
    <row r="76" spans="1:15">
      <c r="A76" s="656">
        <v>61</v>
      </c>
      <c r="B76" s="716" t="s">
        <v>1345</v>
      </c>
      <c r="C76" s="717"/>
      <c r="D76" s="718"/>
      <c r="E76" s="718"/>
      <c r="F76" s="719"/>
      <c r="G76" s="718"/>
      <c r="H76" s="722">
        <v>9000</v>
      </c>
      <c r="I76" s="718"/>
      <c r="J76" s="722">
        <v>9000</v>
      </c>
      <c r="K76" s="718"/>
      <c r="L76" s="723" t="s">
        <v>1346</v>
      </c>
      <c r="M76" s="230"/>
      <c r="N76" s="723" t="s">
        <v>1346</v>
      </c>
    </row>
    <row r="77" spans="1:15">
      <c r="A77" s="370">
        <v>62</v>
      </c>
      <c r="B77" s="716" t="s">
        <v>1347</v>
      </c>
      <c r="C77" s="717"/>
      <c r="D77" s="718"/>
      <c r="E77" s="718"/>
      <c r="F77" s="719"/>
      <c r="G77" s="718"/>
      <c r="H77" s="722">
        <v>3000</v>
      </c>
      <c r="I77" s="718"/>
      <c r="J77" s="300">
        <v>3000</v>
      </c>
      <c r="K77" s="718"/>
      <c r="L77" s="724" t="s">
        <v>1348</v>
      </c>
      <c r="M77" s="230"/>
      <c r="N77" s="724" t="s">
        <v>1348</v>
      </c>
    </row>
    <row r="78" spans="1:15">
      <c r="A78" s="656">
        <v>63</v>
      </c>
      <c r="B78" s="725"/>
      <c r="C78" s="717"/>
      <c r="D78" s="718"/>
      <c r="E78" s="718"/>
      <c r="F78" s="719"/>
      <c r="G78" s="718"/>
      <c r="H78" s="720"/>
      <c r="I78" s="718"/>
      <c r="J78" s="721"/>
      <c r="K78" s="718"/>
      <c r="L78" s="235"/>
      <c r="M78" s="230"/>
      <c r="N78" s="231"/>
    </row>
    <row r="79" spans="1:15">
      <c r="A79" s="370">
        <v>64</v>
      </c>
      <c r="B79" s="725"/>
      <c r="C79" s="717"/>
      <c r="D79" s="718"/>
      <c r="E79" s="718"/>
      <c r="F79" s="719"/>
      <c r="G79" s="718"/>
      <c r="H79" s="725"/>
      <c r="I79" s="718"/>
      <c r="J79" s="235"/>
      <c r="K79" s="718"/>
      <c r="L79" s="239"/>
      <c r="M79" s="230"/>
      <c r="N79" s="231"/>
    </row>
    <row r="80" spans="1:15">
      <c r="A80" s="370">
        <v>65</v>
      </c>
      <c r="B80" s="726"/>
      <c r="C80" s="717"/>
      <c r="D80" s="727"/>
      <c r="E80" s="727"/>
      <c r="F80" s="719"/>
      <c r="G80" s="718"/>
      <c r="H80" s="720"/>
      <c r="I80" s="718"/>
      <c r="J80" s="721"/>
      <c r="K80" s="718"/>
      <c r="L80" s="235"/>
      <c r="M80" s="230"/>
      <c r="N80" s="232"/>
    </row>
    <row r="81" spans="1:15">
      <c r="A81" s="656">
        <v>66</v>
      </c>
      <c r="B81" s="728"/>
      <c r="C81" s="717"/>
      <c r="D81" s="718"/>
      <c r="E81" s="718"/>
      <c r="F81" s="719"/>
      <c r="G81" s="718"/>
      <c r="H81" s="235"/>
      <c r="I81" s="239"/>
      <c r="J81" s="239"/>
      <c r="K81" s="718"/>
      <c r="L81" s="235"/>
      <c r="M81" s="230"/>
      <c r="N81" s="232"/>
    </row>
    <row r="82" spans="1:15">
      <c r="A82" s="370">
        <v>67</v>
      </c>
      <c r="B82" s="725"/>
      <c r="C82" s="717"/>
      <c r="D82" s="718"/>
      <c r="E82" s="718"/>
      <c r="F82" s="729"/>
      <c r="G82" s="727"/>
      <c r="H82" s="243"/>
      <c r="I82" s="730"/>
      <c r="J82" s="730"/>
      <c r="K82" s="727"/>
      <c r="L82" s="243"/>
      <c r="M82" s="233"/>
      <c r="N82" s="731"/>
    </row>
    <row r="83" spans="1:15">
      <c r="A83" s="370">
        <v>68</v>
      </c>
      <c r="B83" s="725"/>
      <c r="C83" s="717"/>
      <c r="D83" s="718"/>
      <c r="E83" s="718"/>
      <c r="F83" s="732"/>
      <c r="G83" s="733"/>
      <c r="H83" s="734"/>
      <c r="I83" s="733"/>
      <c r="J83" s="735"/>
      <c r="K83" s="733"/>
      <c r="L83" s="734"/>
      <c r="M83" s="230"/>
      <c r="N83" s="232"/>
    </row>
    <row r="84" spans="1:15">
      <c r="A84" s="656">
        <v>69</v>
      </c>
      <c r="B84" s="725"/>
      <c r="C84" s="717"/>
      <c r="D84" s="718"/>
      <c r="E84" s="718"/>
      <c r="F84" s="235"/>
      <c r="G84" s="718"/>
      <c r="H84" s="720"/>
      <c r="I84" s="239"/>
      <c r="J84" s="239"/>
      <c r="K84" s="718"/>
      <c r="L84" s="720"/>
      <c r="M84" s="230"/>
      <c r="N84" s="231"/>
    </row>
    <row r="85" spans="1:15">
      <c r="A85" s="370">
        <v>70</v>
      </c>
      <c r="B85" s="725"/>
      <c r="C85" s="717"/>
      <c r="D85" s="718"/>
      <c r="E85" s="718"/>
      <c r="F85" s="235"/>
      <c r="G85" s="718"/>
      <c r="H85" s="720"/>
      <c r="I85" s="239"/>
      <c r="J85" s="239"/>
      <c r="K85" s="718"/>
      <c r="L85" s="720"/>
      <c r="M85" s="230"/>
      <c r="N85" s="232"/>
    </row>
    <row r="86" spans="1:15">
      <c r="A86" s="370">
        <v>71</v>
      </c>
      <c r="B86" s="725"/>
      <c r="C86" s="717"/>
      <c r="D86" s="718"/>
      <c r="E86" s="718"/>
      <c r="F86" s="235"/>
      <c r="G86" s="718"/>
      <c r="H86" s="720"/>
      <c r="I86" s="239"/>
      <c r="J86" s="239"/>
      <c r="K86" s="718"/>
      <c r="L86" s="720"/>
      <c r="M86" s="230"/>
      <c r="N86" s="232"/>
    </row>
    <row r="87" spans="1:15">
      <c r="A87" s="656">
        <v>72</v>
      </c>
      <c r="B87" s="725"/>
      <c r="C87" s="717"/>
      <c r="D87" s="718"/>
      <c r="E87" s="718"/>
      <c r="F87" s="235"/>
      <c r="G87" s="718"/>
      <c r="H87" s="720"/>
      <c r="I87" s="239"/>
      <c r="J87" s="239"/>
      <c r="K87" s="718"/>
      <c r="L87" s="720"/>
      <c r="M87" s="230"/>
      <c r="N87" s="231"/>
    </row>
    <row r="88" spans="1:15">
      <c r="A88" s="370">
        <v>73</v>
      </c>
      <c r="B88" s="725"/>
      <c r="C88" s="717"/>
      <c r="D88" s="718"/>
      <c r="E88" s="718"/>
      <c r="F88" s="235"/>
      <c r="G88" s="718"/>
      <c r="H88" s="720"/>
      <c r="I88" s="239"/>
      <c r="J88" s="239"/>
      <c r="K88" s="718"/>
      <c r="L88" s="720"/>
      <c r="M88" s="230"/>
      <c r="N88" s="232"/>
    </row>
    <row r="89" spans="1:15">
      <c r="A89" s="370">
        <v>74</v>
      </c>
      <c r="B89" s="736"/>
      <c r="C89" s="717"/>
      <c r="D89" s="718"/>
      <c r="E89" s="718"/>
      <c r="F89" s="235"/>
      <c r="G89" s="718"/>
      <c r="H89" s="720"/>
      <c r="I89" s="239"/>
      <c r="J89" s="239"/>
      <c r="K89" s="718"/>
      <c r="L89" s="720"/>
      <c r="M89" s="230"/>
      <c r="N89" s="231"/>
    </row>
    <row r="90" spans="1:15">
      <c r="A90" s="656">
        <v>75</v>
      </c>
      <c r="B90" s="737"/>
      <c r="C90" s="717"/>
      <c r="D90" s="718"/>
      <c r="E90" s="718"/>
      <c r="F90" s="719"/>
      <c r="G90" s="718"/>
      <c r="H90" s="720"/>
      <c r="I90" s="718"/>
      <c r="J90" s="235"/>
      <c r="K90" s="718"/>
      <c r="L90" s="235"/>
      <c r="M90" s="230"/>
      <c r="N90" s="231"/>
    </row>
    <row r="91" spans="1:15">
      <c r="A91" s="370">
        <v>76</v>
      </c>
      <c r="B91" s="738"/>
      <c r="C91" s="717"/>
      <c r="D91" s="718"/>
      <c r="E91" s="718"/>
      <c r="F91" s="719"/>
      <c r="G91" s="718"/>
      <c r="H91" s="725"/>
      <c r="I91" s="718"/>
      <c r="J91" s="235"/>
      <c r="K91" s="718"/>
      <c r="L91" s="239"/>
      <c r="M91" s="230"/>
      <c r="N91" s="231"/>
    </row>
    <row r="92" spans="1:15">
      <c r="A92" s="370">
        <v>77</v>
      </c>
      <c r="B92" s="739"/>
      <c r="C92" s="717"/>
      <c r="D92" s="740"/>
      <c r="E92" s="740"/>
      <c r="F92" s="732"/>
      <c r="G92" s="740"/>
      <c r="H92" s="741"/>
      <c r="I92" s="740"/>
      <c r="J92" s="742"/>
      <c r="K92" s="740"/>
      <c r="L92" s="742"/>
      <c r="M92" s="230"/>
      <c r="N92" s="743"/>
    </row>
    <row r="93" spans="1:15">
      <c r="A93" s="656">
        <v>78</v>
      </c>
      <c r="B93" s="744"/>
      <c r="C93" s="717"/>
      <c r="D93" s="740"/>
      <c r="E93" s="740"/>
      <c r="F93" s="745"/>
      <c r="G93" s="740"/>
      <c r="H93" s="741"/>
      <c r="I93" s="740"/>
      <c r="J93" s="742"/>
      <c r="K93" s="740"/>
      <c r="L93" s="742"/>
      <c r="M93" s="230"/>
      <c r="N93" s="231"/>
    </row>
    <row r="94" spans="1:15">
      <c r="A94" s="370">
        <v>79</v>
      </c>
      <c r="B94" s="744"/>
      <c r="C94" s="717"/>
      <c r="D94" s="740"/>
      <c r="E94" s="740"/>
      <c r="F94" s="745"/>
      <c r="G94" s="740"/>
      <c r="H94" s="741"/>
      <c r="I94" s="740"/>
      <c r="J94" s="742"/>
      <c r="K94" s="740"/>
      <c r="L94" s="742"/>
      <c r="M94" s="230"/>
      <c r="N94" s="231"/>
    </row>
    <row r="95" spans="1:15">
      <c r="A95" s="370">
        <v>80</v>
      </c>
      <c r="B95" s="744"/>
      <c r="C95" s="717"/>
      <c r="D95" s="740"/>
      <c r="E95" s="740"/>
      <c r="F95" s="231"/>
      <c r="G95" s="740"/>
      <c r="H95" s="746"/>
      <c r="I95" s="747"/>
      <c r="J95" s="747"/>
      <c r="K95" s="740"/>
      <c r="L95" s="748"/>
      <c r="M95" s="230"/>
      <c r="N95" s="231"/>
    </row>
    <row r="96" spans="1:15">
      <c r="A96" s="656">
        <v>81</v>
      </c>
      <c r="B96" s="744"/>
      <c r="C96" s="717"/>
      <c r="D96" s="740"/>
      <c r="E96" s="740"/>
      <c r="F96" s="745"/>
      <c r="G96" s="740"/>
      <c r="H96" s="741"/>
      <c r="I96" s="747"/>
      <c r="J96" s="747"/>
      <c r="K96" s="740"/>
      <c r="L96" s="742"/>
      <c r="M96" s="740"/>
      <c r="N96" s="231"/>
    </row>
    <row r="97" spans="1:15">
      <c r="A97" s="370">
        <v>82</v>
      </c>
      <c r="B97" s="744"/>
      <c r="C97" s="717"/>
      <c r="D97" s="740"/>
      <c r="E97" s="740"/>
      <c r="F97" s="231"/>
      <c r="G97" s="231"/>
      <c r="H97" s="749"/>
      <c r="I97" s="748"/>
      <c r="J97" s="748"/>
      <c r="K97" s="231"/>
      <c r="L97" s="748"/>
      <c r="M97" s="740"/>
      <c r="N97" s="231"/>
    </row>
    <row r="98" spans="1:15">
      <c r="A98" s="370">
        <v>83</v>
      </c>
      <c r="B98" s="744"/>
      <c r="C98" s="717"/>
      <c r="D98" s="740"/>
      <c r="E98" s="740"/>
      <c r="F98" s="231"/>
      <c r="G98" s="231"/>
      <c r="H98" s="749"/>
      <c r="I98" s="748"/>
      <c r="J98" s="748"/>
      <c r="K98" s="231"/>
      <c r="L98" s="748"/>
      <c r="M98" s="740"/>
      <c r="N98" s="231"/>
    </row>
    <row r="99" spans="1:15">
      <c r="A99" s="656">
        <v>84</v>
      </c>
      <c r="B99" s="744"/>
      <c r="C99" s="717"/>
      <c r="D99" s="740"/>
      <c r="E99" s="740"/>
      <c r="F99" s="231"/>
      <c r="G99" s="231"/>
      <c r="H99" s="749"/>
      <c r="I99" s="748"/>
      <c r="J99" s="748"/>
      <c r="K99" s="231"/>
      <c r="L99" s="748"/>
      <c r="M99" s="740"/>
      <c r="N99" s="231"/>
    </row>
    <row r="100" spans="1:15">
      <c r="A100" s="21" t="s">
        <v>82</v>
      </c>
      <c r="B100" s="22"/>
      <c r="C100" s="270">
        <f>SUM(C72:C99)</f>
        <v>0</v>
      </c>
      <c r="D100" s="271">
        <f>SUM(D72:D99)</f>
        <v>0</v>
      </c>
      <c r="E100" s="272"/>
      <c r="F100" s="270">
        <f>SUM(F72:F99)</f>
        <v>0</v>
      </c>
      <c r="G100" s="215">
        <f>SUM(G72:G99)</f>
        <v>0</v>
      </c>
      <c r="H100" s="212">
        <f>SUM(H72:H99)</f>
        <v>65838</v>
      </c>
      <c r="I100" s="216">
        <f>SUM(I72:I99)</f>
        <v>0</v>
      </c>
      <c r="J100" s="217">
        <f>SUM(J72:J99)</f>
        <v>61561</v>
      </c>
      <c r="K100" s="216">
        <f>SUM(K72:K99)</f>
        <v>0</v>
      </c>
      <c r="L100" s="212">
        <f>SUM(L72:L99)</f>
        <v>48601</v>
      </c>
      <c r="M100" s="212">
        <f>SUM(M72:M99)</f>
        <v>0</v>
      </c>
      <c r="N100" s="218">
        <f>SUM(N72:N99)</f>
        <v>0</v>
      </c>
    </row>
    <row r="102" spans="1:15">
      <c r="A102" s="181" t="s">
        <v>0</v>
      </c>
      <c r="B102" s="181"/>
      <c r="C102" s="181"/>
    </row>
    <row r="103" spans="1:15">
      <c r="A103" s="182"/>
      <c r="B103" s="181"/>
      <c r="C103" s="181"/>
    </row>
    <row r="104" spans="1:15" customHeight="1" ht="15.75">
      <c r="F104" s="32" t="s">
        <v>1</v>
      </c>
      <c r="G104" s="32"/>
      <c r="H104" s="32"/>
      <c r="I104" s="32"/>
    </row>
    <row r="105" spans="1:15">
      <c r="G105" s="35" t="s">
        <v>2</v>
      </c>
      <c r="H105" s="35"/>
    </row>
    <row r="107" spans="1:15">
      <c r="A107" s="310" t="s">
        <v>541</v>
      </c>
      <c r="B107" s="310"/>
      <c r="C107" s="310"/>
      <c r="D107" s="310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5">
      <c r="A108" s="41" t="s">
        <v>542</v>
      </c>
      <c r="B108" s="41"/>
      <c r="C108" s="41"/>
      <c r="D108" s="41"/>
      <c r="E108" s="41"/>
      <c r="F108" s="42" t="s">
        <v>5</v>
      </c>
      <c r="G108" s="42"/>
      <c r="H108" s="42"/>
      <c r="I108" s="42"/>
      <c r="J108" s="42"/>
      <c r="K108" s="43" t="s">
        <v>840</v>
      </c>
      <c r="L108" s="43"/>
      <c r="M108" s="43"/>
      <c r="N108" s="43"/>
    </row>
    <row r="109" spans="1:15">
      <c r="A109" s="184" t="s">
        <v>1341</v>
      </c>
      <c r="B109" s="184"/>
      <c r="C109" s="184"/>
      <c r="D109" s="184"/>
      <c r="E109" s="184"/>
      <c r="F109" s="45" t="s">
        <v>8</v>
      </c>
      <c r="G109" s="42" t="s">
        <v>9</v>
      </c>
      <c r="H109" s="42"/>
      <c r="I109" s="42" t="s">
        <v>10</v>
      </c>
      <c r="J109" s="42"/>
      <c r="K109" s="46" t="s">
        <v>11</v>
      </c>
      <c r="L109" s="46"/>
      <c r="M109" s="46"/>
      <c r="N109" s="46"/>
    </row>
    <row r="110" spans="1:15">
      <c r="A110" s="47" t="s">
        <v>12</v>
      </c>
      <c r="B110" s="47" t="s">
        <v>13</v>
      </c>
      <c r="C110" s="47" t="s">
        <v>14</v>
      </c>
      <c r="D110" s="48" t="s">
        <v>15</v>
      </c>
      <c r="E110" s="49"/>
      <c r="F110" s="47" t="s">
        <v>16</v>
      </c>
      <c r="G110" s="42" t="s">
        <v>17</v>
      </c>
      <c r="H110" s="42"/>
      <c r="I110" s="42"/>
      <c r="J110" s="42"/>
      <c r="K110" s="42"/>
      <c r="L110" s="42"/>
      <c r="M110" s="42"/>
      <c r="N110" s="42"/>
    </row>
    <row r="111" spans="1:15">
      <c r="A111" s="47"/>
      <c r="B111" s="47"/>
      <c r="C111" s="47"/>
      <c r="D111" s="50"/>
      <c r="E111" s="51"/>
      <c r="F111" s="47"/>
      <c r="G111" s="52" t="s">
        <v>18</v>
      </c>
      <c r="H111" s="52"/>
      <c r="I111" s="185" t="s">
        <v>19</v>
      </c>
      <c r="J111" s="185"/>
      <c r="K111" s="54" t="s">
        <v>20</v>
      </c>
      <c r="L111" s="54"/>
      <c r="M111" s="186" t="s">
        <v>21</v>
      </c>
      <c r="N111" s="186"/>
    </row>
    <row r="112" spans="1:15">
      <c r="A112" s="47"/>
      <c r="B112" s="47"/>
      <c r="C112" s="47"/>
      <c r="D112" s="57" t="s">
        <v>22</v>
      </c>
      <c r="E112" s="57" t="s">
        <v>13</v>
      </c>
      <c r="F112" s="47"/>
      <c r="G112" s="45" t="s">
        <v>23</v>
      </c>
      <c r="H112" s="57" t="s">
        <v>24</v>
      </c>
      <c r="I112" s="57" t="s">
        <v>23</v>
      </c>
      <c r="J112" s="57" t="s">
        <v>24</v>
      </c>
      <c r="K112" s="57" t="s">
        <v>23</v>
      </c>
      <c r="L112" s="57" t="s">
        <v>24</v>
      </c>
      <c r="M112" s="57" t="s">
        <v>23</v>
      </c>
      <c r="N112" s="57" t="s">
        <v>24</v>
      </c>
    </row>
    <row r="113" spans="1:15">
      <c r="A113" s="366">
        <v>84</v>
      </c>
      <c r="B113" s="677" t="s">
        <v>1188</v>
      </c>
      <c r="C113" s="192">
        <f>F113/D113</f>
        <v>1000</v>
      </c>
      <c r="D113" s="362">
        <v>2</v>
      </c>
      <c r="E113" s="362" t="s">
        <v>1189</v>
      </c>
      <c r="F113" s="434">
        <v>2000</v>
      </c>
      <c r="G113" s="434"/>
      <c r="H113" s="433"/>
      <c r="I113" s="678">
        <v>1</v>
      </c>
      <c r="J113" s="676">
        <v>1000</v>
      </c>
      <c r="K113" s="434"/>
      <c r="L113" s="676"/>
      <c r="M113" s="362">
        <v>1</v>
      </c>
      <c r="N113" s="434">
        <v>1000</v>
      </c>
    </row>
    <row r="114" spans="1:15">
      <c r="A114" s="370">
        <v>85</v>
      </c>
      <c r="B114" s="672" t="s">
        <v>1190</v>
      </c>
      <c r="C114" s="192">
        <f>F114/D114</f>
        <v>1000</v>
      </c>
      <c r="D114" s="362">
        <v>1</v>
      </c>
      <c r="E114" s="362" t="s">
        <v>1189</v>
      </c>
      <c r="F114" s="434">
        <v>1000</v>
      </c>
      <c r="G114" s="434"/>
      <c r="H114" s="433"/>
      <c r="I114" s="678">
        <v>1</v>
      </c>
      <c r="J114" s="676">
        <v>1000</v>
      </c>
      <c r="K114" s="434"/>
      <c r="L114" s="676"/>
      <c r="M114" s="362"/>
      <c r="N114" s="434"/>
    </row>
    <row r="115" spans="1:15">
      <c r="A115" s="656">
        <v>86</v>
      </c>
      <c r="B115" s="672" t="s">
        <v>1191</v>
      </c>
      <c r="C115" s="192"/>
      <c r="D115" s="436"/>
      <c r="E115" s="436"/>
      <c r="F115" s="645"/>
      <c r="G115" s="436"/>
      <c r="H115" s="627"/>
      <c r="I115" s="436"/>
      <c r="J115" s="626"/>
      <c r="K115" s="436"/>
      <c r="L115" s="626"/>
      <c r="M115" s="430"/>
      <c r="N115" s="434"/>
    </row>
    <row r="116" spans="1:15">
      <c r="A116" s="21" t="s">
        <v>540</v>
      </c>
      <c r="B116" s="22"/>
      <c r="C116" s="270">
        <f>SUM(C113:C115)+C100+C59+C40</f>
        <v>7060</v>
      </c>
      <c r="D116" s="271">
        <f>SUM(D113:D115)</f>
        <v>3</v>
      </c>
      <c r="E116" s="272"/>
      <c r="F116" s="270">
        <f>SUM(F113:F115)+F100+F59+F40</f>
        <v>335516</v>
      </c>
      <c r="G116" s="273">
        <f>SUM(G113:G115)+G100+G59+G40</f>
        <v>725</v>
      </c>
      <c r="H116" s="212">
        <f>SUM(H113:H115)+H100+H59+H40</f>
        <v>185465</v>
      </c>
      <c r="I116" s="216">
        <f>SUM(I113:I115)+I100+I59+I40</f>
        <v>709</v>
      </c>
      <c r="J116" s="217">
        <f>SUM(J113:J115)+J100+J59+J40</f>
        <v>174683</v>
      </c>
      <c r="K116" s="216">
        <f>SUM(K113:K115)+K100+K59+K40</f>
        <v>702</v>
      </c>
      <c r="L116" s="212">
        <f>SUM(L113:L115)+L100+L59+L40</f>
        <v>145803</v>
      </c>
      <c r="M116" s="212">
        <f>SUM(M113:M115)+M100+M59+M40</f>
        <v>703</v>
      </c>
      <c r="N116" s="218">
        <v>220410</v>
      </c>
    </row>
    <row r="120" spans="1:15">
      <c r="N120" s="364"/>
    </row>
    <row r="122" spans="1:15">
      <c r="N122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11:H111"/>
    <mergeCell ref="I111:J111"/>
    <mergeCell ref="K111:L111"/>
    <mergeCell ref="M111:N111"/>
    <mergeCell ref="A116:B116"/>
    <mergeCell ref="A109:E109"/>
    <mergeCell ref="G109:H109"/>
    <mergeCell ref="I109:J109"/>
    <mergeCell ref="K109:N109"/>
    <mergeCell ref="A110:A112"/>
    <mergeCell ref="B110:B112"/>
    <mergeCell ref="C110:C112"/>
    <mergeCell ref="D110:E111"/>
    <mergeCell ref="F110:F112"/>
    <mergeCell ref="G110:N110"/>
    <mergeCell ref="F104:I104"/>
    <mergeCell ref="G105:H105"/>
    <mergeCell ref="A107:D107"/>
    <mergeCell ref="A108:E108"/>
    <mergeCell ref="F108:J108"/>
    <mergeCell ref="K108:N108"/>
    <mergeCell ref="G69:N69"/>
    <mergeCell ref="G70:H70"/>
    <mergeCell ref="I70:J70"/>
    <mergeCell ref="K70:L70"/>
    <mergeCell ref="M70:N70"/>
    <mergeCell ref="A100:B100"/>
    <mergeCell ref="K67:N67"/>
    <mergeCell ref="A68:E68"/>
    <mergeCell ref="G68:H68"/>
    <mergeCell ref="I68:J68"/>
    <mergeCell ref="K68:N68"/>
    <mergeCell ref="A69:A71"/>
    <mergeCell ref="B69:B71"/>
    <mergeCell ref="C69:C71"/>
    <mergeCell ref="D69:E70"/>
    <mergeCell ref="F69:F71"/>
    <mergeCell ref="A59:B59"/>
    <mergeCell ref="A60:B60"/>
    <mergeCell ref="F63:I63"/>
    <mergeCell ref="G64:H64"/>
    <mergeCell ref="A66:D66"/>
    <mergeCell ref="A67:E67"/>
    <mergeCell ref="F67:J67"/>
    <mergeCell ref="A50:A52"/>
    <mergeCell ref="B50:B52"/>
    <mergeCell ref="C50:C52"/>
    <mergeCell ref="D50:E51"/>
    <mergeCell ref="F50:F52"/>
    <mergeCell ref="G50:N50"/>
    <mergeCell ref="G51:H51"/>
    <mergeCell ref="I51:J51"/>
    <mergeCell ref="K51:L51"/>
    <mergeCell ref="M51:N51"/>
    <mergeCell ref="G45:H45"/>
    <mergeCell ref="A47:D47"/>
    <mergeCell ref="A48:E48"/>
    <mergeCell ref="F48:J48"/>
    <mergeCell ref="K48:N48"/>
    <mergeCell ref="A49:E49"/>
    <mergeCell ref="G49:H49"/>
    <mergeCell ref="I49:J49"/>
    <mergeCell ref="K49:N49"/>
    <mergeCell ref="G10:H10"/>
    <mergeCell ref="I10:J10"/>
    <mergeCell ref="K10:L10"/>
    <mergeCell ref="M10:N10"/>
    <mergeCell ref="A40:B40"/>
    <mergeCell ref="F44:I4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9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1" man="1"/>
    <brk id="60" man="1"/>
    <brk id="10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0"/>
  <sheetViews>
    <sheetView tabSelected="0" workbookViewId="0" view="pageLayout" showGridLines="true" showRowColHeaders="1">
      <selection activeCell="A5" sqref="A5"/>
    </sheetView>
  </sheetViews>
  <sheetFormatPr defaultRowHeight="14.4" outlineLevelRow="0" outlineLevelCol="0"/>
  <cols>
    <col min="1" max="1" width="10.5703125" customWidth="true" style="0"/>
    <col min="2" max="2" width="24.7109375" customWidth="true" style="0"/>
    <col min="3" max="3" width="11.85546875" customWidth="true" style="0"/>
    <col min="4" max="4" width="7.5703125" customWidth="true" style="0"/>
    <col min="5" max="5" width="8.140625" customWidth="true" style="0"/>
    <col min="6" max="6" width="12.2851562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4">
      <c r="A1" s="182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1350</v>
      </c>
      <c r="H4" s="35"/>
    </row>
    <row r="6" spans="1:14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751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1351</v>
      </c>
      <c r="L7" s="43"/>
      <c r="M7" s="43"/>
      <c r="N7" s="43"/>
    </row>
    <row r="8" spans="1:14">
      <c r="A8" s="184" t="s">
        <v>1352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>
      <c r="A12" s="366">
        <v>1</v>
      </c>
      <c r="B12" s="750" t="s">
        <v>1353</v>
      </c>
      <c r="C12" s="751">
        <v>153</v>
      </c>
      <c r="D12" s="404">
        <v>160</v>
      </c>
      <c r="E12" s="752" t="s">
        <v>151</v>
      </c>
      <c r="F12" s="435">
        <v>24480</v>
      </c>
      <c r="G12" s="752">
        <v>40</v>
      </c>
      <c r="H12" s="715">
        <v>6120</v>
      </c>
      <c r="I12" s="752">
        <v>40</v>
      </c>
      <c r="J12" s="715">
        <v>6120</v>
      </c>
      <c r="K12" s="752">
        <v>40</v>
      </c>
      <c r="L12" s="715">
        <v>6120</v>
      </c>
      <c r="M12" s="753">
        <v>40</v>
      </c>
      <c r="N12" s="715">
        <v>6120</v>
      </c>
    </row>
    <row r="13" spans="1:14">
      <c r="A13" s="370">
        <v>2</v>
      </c>
      <c r="B13" s="750" t="s">
        <v>1354</v>
      </c>
      <c r="C13" s="751">
        <v>200</v>
      </c>
      <c r="D13" s="404">
        <v>160</v>
      </c>
      <c r="E13" s="752" t="s">
        <v>151</v>
      </c>
      <c r="F13" s="435">
        <v>32000</v>
      </c>
      <c r="G13" s="752">
        <v>40</v>
      </c>
      <c r="H13" s="715">
        <v>8000</v>
      </c>
      <c r="I13" s="752">
        <v>40</v>
      </c>
      <c r="J13" s="715">
        <v>8000</v>
      </c>
      <c r="K13" s="752">
        <v>40</v>
      </c>
      <c r="L13" s="715">
        <v>8000</v>
      </c>
      <c r="M13" s="753">
        <v>40</v>
      </c>
      <c r="N13" s="715">
        <v>8000</v>
      </c>
    </row>
    <row r="14" spans="1:14">
      <c r="A14" s="370">
        <v>3</v>
      </c>
      <c r="B14" s="750" t="s">
        <v>1355</v>
      </c>
      <c r="C14" s="751">
        <v>140</v>
      </c>
      <c r="D14" s="404">
        <v>60</v>
      </c>
      <c r="E14" s="752" t="s">
        <v>151</v>
      </c>
      <c r="F14" s="435">
        <v>8400</v>
      </c>
      <c r="G14" s="752">
        <v>20</v>
      </c>
      <c r="H14" s="715">
        <v>2800</v>
      </c>
      <c r="I14" s="752">
        <v>20</v>
      </c>
      <c r="J14" s="715">
        <v>2800</v>
      </c>
      <c r="K14" s="752"/>
      <c r="L14" s="715"/>
      <c r="M14" s="753">
        <v>20</v>
      </c>
      <c r="N14" s="715">
        <v>2800</v>
      </c>
    </row>
    <row r="15" spans="1:14">
      <c r="A15" s="370">
        <v>4</v>
      </c>
      <c r="B15" s="750" t="s">
        <v>1356</v>
      </c>
      <c r="C15" s="751">
        <v>500</v>
      </c>
      <c r="D15" s="404">
        <v>5</v>
      </c>
      <c r="E15" s="752" t="s">
        <v>151</v>
      </c>
      <c r="F15" s="435">
        <v>2500</v>
      </c>
      <c r="G15" s="752"/>
      <c r="H15" s="715"/>
      <c r="I15" s="752">
        <v>5</v>
      </c>
      <c r="J15" s="715">
        <v>2500</v>
      </c>
      <c r="K15" s="752"/>
      <c r="L15" s="715"/>
      <c r="M15" s="753"/>
      <c r="N15" s="715"/>
    </row>
    <row r="16" spans="1:14">
      <c r="A16" s="370">
        <v>5</v>
      </c>
      <c r="B16" s="750" t="s">
        <v>1357</v>
      </c>
      <c r="C16" s="751">
        <v>450</v>
      </c>
      <c r="D16" s="404">
        <v>4</v>
      </c>
      <c r="E16" s="752" t="s">
        <v>46</v>
      </c>
      <c r="F16" s="435">
        <v>1800</v>
      </c>
      <c r="G16" s="752"/>
      <c r="H16" s="715"/>
      <c r="I16" s="752"/>
      <c r="J16" s="715"/>
      <c r="K16" s="752">
        <v>4</v>
      </c>
      <c r="L16" s="715">
        <v>1800</v>
      </c>
      <c r="M16" s="753"/>
      <c r="N16" s="715"/>
    </row>
    <row r="17" spans="1:14">
      <c r="A17" s="370">
        <v>6</v>
      </c>
      <c r="B17" s="750" t="s">
        <v>1358</v>
      </c>
      <c r="C17" s="751">
        <v>450</v>
      </c>
      <c r="D17" s="404">
        <v>8</v>
      </c>
      <c r="E17" s="752" t="s">
        <v>46</v>
      </c>
      <c r="F17" s="435">
        <v>3600</v>
      </c>
      <c r="G17" s="752"/>
      <c r="H17" s="715"/>
      <c r="I17" s="752"/>
      <c r="J17" s="715"/>
      <c r="K17" s="752">
        <v>8</v>
      </c>
      <c r="L17" s="715">
        <v>3600</v>
      </c>
      <c r="M17" s="753"/>
      <c r="N17" s="715"/>
    </row>
    <row r="18" spans="1:14">
      <c r="A18" s="370">
        <v>7</v>
      </c>
      <c r="B18" s="750" t="s">
        <v>1359</v>
      </c>
      <c r="C18" s="751">
        <v>450</v>
      </c>
      <c r="D18" s="404">
        <v>12</v>
      </c>
      <c r="E18" s="752" t="s">
        <v>46</v>
      </c>
      <c r="F18" s="435">
        <v>5400</v>
      </c>
      <c r="G18" s="752"/>
      <c r="H18" s="715"/>
      <c r="I18" s="752"/>
      <c r="J18" s="715"/>
      <c r="K18" s="752">
        <v>12</v>
      </c>
      <c r="L18" s="715">
        <v>5400</v>
      </c>
      <c r="M18" s="753"/>
      <c r="N18" s="715"/>
    </row>
    <row r="19" spans="1:14">
      <c r="A19" s="370">
        <v>8</v>
      </c>
      <c r="B19" s="750" t="s">
        <v>1360</v>
      </c>
      <c r="C19" s="751">
        <v>450</v>
      </c>
      <c r="D19" s="404">
        <v>6</v>
      </c>
      <c r="E19" s="752" t="s">
        <v>46</v>
      </c>
      <c r="F19" s="435">
        <v>2700</v>
      </c>
      <c r="G19" s="752"/>
      <c r="H19" s="715"/>
      <c r="I19" s="752"/>
      <c r="J19" s="715"/>
      <c r="K19" s="752">
        <v>6</v>
      </c>
      <c r="L19" s="715">
        <v>2700</v>
      </c>
      <c r="M19" s="753"/>
      <c r="N19" s="715"/>
    </row>
    <row r="20" spans="1:14">
      <c r="A20" s="370">
        <v>9</v>
      </c>
      <c r="B20" s="750" t="s">
        <v>1361</v>
      </c>
      <c r="C20" s="751">
        <v>450</v>
      </c>
      <c r="D20" s="404">
        <v>6</v>
      </c>
      <c r="E20" s="752" t="s">
        <v>46</v>
      </c>
      <c r="F20" s="435">
        <v>2700</v>
      </c>
      <c r="G20" s="752"/>
      <c r="H20" s="715"/>
      <c r="I20" s="752"/>
      <c r="J20" s="715"/>
      <c r="K20" s="752">
        <v>6</v>
      </c>
      <c r="L20" s="715">
        <v>2700</v>
      </c>
      <c r="M20" s="753"/>
      <c r="N20" s="715"/>
    </row>
    <row r="21" spans="1:14">
      <c r="A21" s="370">
        <v>10</v>
      </c>
      <c r="B21" s="750" t="s">
        <v>1362</v>
      </c>
      <c r="C21" s="751">
        <v>450</v>
      </c>
      <c r="D21" s="404">
        <v>6</v>
      </c>
      <c r="E21" s="752" t="s">
        <v>46</v>
      </c>
      <c r="F21" s="435">
        <v>2700</v>
      </c>
      <c r="G21" s="752"/>
      <c r="H21" s="715"/>
      <c r="I21" s="752"/>
      <c r="J21" s="715"/>
      <c r="K21" s="752">
        <v>6</v>
      </c>
      <c r="L21" s="715">
        <v>2700</v>
      </c>
      <c r="M21" s="753"/>
      <c r="N21" s="715"/>
    </row>
    <row r="22" spans="1:14">
      <c r="A22" s="370">
        <v>11</v>
      </c>
      <c r="B22" s="754" t="s">
        <v>1363</v>
      </c>
      <c r="C22" s="751">
        <v>1200</v>
      </c>
      <c r="D22" s="404">
        <v>10</v>
      </c>
      <c r="E22" s="752" t="s">
        <v>46</v>
      </c>
      <c r="F22" s="435">
        <v>12000</v>
      </c>
      <c r="G22" s="752">
        <v>5</v>
      </c>
      <c r="H22" s="715">
        <v>6000</v>
      </c>
      <c r="I22" s="752"/>
      <c r="J22" s="715"/>
      <c r="K22" s="752">
        <v>5</v>
      </c>
      <c r="L22" s="715">
        <v>6000</v>
      </c>
      <c r="M22" s="753"/>
      <c r="N22" s="715"/>
    </row>
    <row r="23" spans="1:14">
      <c r="A23" s="370">
        <v>12</v>
      </c>
      <c r="B23" s="754" t="s">
        <v>1364</v>
      </c>
      <c r="C23" s="751">
        <v>1000</v>
      </c>
      <c r="D23" s="404">
        <v>20</v>
      </c>
      <c r="E23" s="752" t="s">
        <v>46</v>
      </c>
      <c r="F23" s="435">
        <v>20000</v>
      </c>
      <c r="G23" s="752">
        <v>10</v>
      </c>
      <c r="H23" s="715">
        <v>10000</v>
      </c>
      <c r="I23" s="752"/>
      <c r="J23" s="715"/>
      <c r="K23" s="752">
        <v>10</v>
      </c>
      <c r="L23" s="715">
        <v>10000</v>
      </c>
      <c r="M23" s="753"/>
      <c r="N23" s="715"/>
    </row>
    <row r="24" spans="1:14">
      <c r="A24" s="370">
        <v>13</v>
      </c>
      <c r="B24" s="754" t="s">
        <v>1365</v>
      </c>
      <c r="C24" s="751">
        <v>500</v>
      </c>
      <c r="D24" s="404">
        <v>20</v>
      </c>
      <c r="E24" s="752" t="s">
        <v>46</v>
      </c>
      <c r="F24" s="435">
        <v>10000</v>
      </c>
      <c r="G24" s="752">
        <v>10</v>
      </c>
      <c r="H24" s="715">
        <v>5000</v>
      </c>
      <c r="I24" s="752"/>
      <c r="J24" s="715"/>
      <c r="K24" s="752">
        <v>10</v>
      </c>
      <c r="L24" s="715">
        <v>5000</v>
      </c>
      <c r="M24" s="753"/>
      <c r="N24" s="715"/>
    </row>
    <row r="25" spans="1:14">
      <c r="A25" s="370">
        <v>14</v>
      </c>
      <c r="B25" s="750" t="s">
        <v>1366</v>
      </c>
      <c r="C25" s="751">
        <v>500</v>
      </c>
      <c r="D25" s="404">
        <v>10</v>
      </c>
      <c r="E25" s="752" t="s">
        <v>46</v>
      </c>
      <c r="F25" s="435">
        <v>5000</v>
      </c>
      <c r="G25" s="752">
        <v>5</v>
      </c>
      <c r="H25" s="715">
        <v>2500</v>
      </c>
      <c r="I25" s="752"/>
      <c r="J25" s="715"/>
      <c r="K25" s="752">
        <v>5</v>
      </c>
      <c r="L25" s="715">
        <v>2500</v>
      </c>
      <c r="M25" s="753"/>
      <c r="N25" s="715"/>
    </row>
    <row r="26" spans="1:14">
      <c r="A26" s="370">
        <v>15</v>
      </c>
      <c r="B26" s="750" t="s">
        <v>1367</v>
      </c>
      <c r="C26" s="751">
        <v>3400</v>
      </c>
      <c r="D26" s="404">
        <v>4</v>
      </c>
      <c r="E26" s="752" t="s">
        <v>162</v>
      </c>
      <c r="F26" s="435">
        <v>13600</v>
      </c>
      <c r="G26" s="752"/>
      <c r="H26" s="715"/>
      <c r="I26" s="752">
        <v>2</v>
      </c>
      <c r="J26" s="715">
        <v>6800</v>
      </c>
      <c r="K26" s="752"/>
      <c r="L26" s="715"/>
      <c r="M26" s="753">
        <v>2</v>
      </c>
      <c r="N26" s="715">
        <v>6800</v>
      </c>
    </row>
    <row r="27" spans="1:14">
      <c r="A27" s="370">
        <v>16</v>
      </c>
      <c r="B27" s="750" t="s">
        <v>1368</v>
      </c>
      <c r="C27" s="751">
        <v>6048</v>
      </c>
      <c r="D27" s="404">
        <v>2</v>
      </c>
      <c r="E27" s="752" t="s">
        <v>162</v>
      </c>
      <c r="F27" s="435">
        <v>12096</v>
      </c>
      <c r="G27" s="752"/>
      <c r="H27" s="715"/>
      <c r="I27" s="752">
        <v>2</v>
      </c>
      <c r="J27" s="715">
        <v>12096</v>
      </c>
      <c r="K27" s="752"/>
      <c r="L27" s="715"/>
      <c r="M27" s="753"/>
      <c r="N27" s="715"/>
    </row>
    <row r="28" spans="1:14">
      <c r="A28" s="370">
        <v>17</v>
      </c>
      <c r="B28" s="750" t="s">
        <v>1369</v>
      </c>
      <c r="C28" s="751">
        <v>8</v>
      </c>
      <c r="D28" s="404">
        <v>100</v>
      </c>
      <c r="E28" s="752" t="s">
        <v>46</v>
      </c>
      <c r="F28" s="435">
        <v>800</v>
      </c>
      <c r="G28" s="752"/>
      <c r="H28" s="715"/>
      <c r="I28" s="752"/>
      <c r="J28" s="715"/>
      <c r="K28" s="752">
        <v>100</v>
      </c>
      <c r="L28" s="715">
        <v>800</v>
      </c>
      <c r="M28" s="753"/>
      <c r="N28" s="715"/>
    </row>
    <row r="29" spans="1:14">
      <c r="A29" s="370">
        <v>18</v>
      </c>
      <c r="B29" s="750" t="s">
        <v>1370</v>
      </c>
      <c r="C29" s="751">
        <v>50</v>
      </c>
      <c r="D29" s="404">
        <v>12</v>
      </c>
      <c r="E29" s="752" t="s">
        <v>46</v>
      </c>
      <c r="F29" s="435">
        <v>600</v>
      </c>
      <c r="G29" s="752"/>
      <c r="H29" s="715"/>
      <c r="I29" s="752">
        <v>12</v>
      </c>
      <c r="J29" s="715">
        <v>600</v>
      </c>
      <c r="K29" s="752"/>
      <c r="L29" s="715"/>
      <c r="M29" s="753"/>
      <c r="N29" s="715"/>
    </row>
    <row r="30" spans="1:14">
      <c r="A30" s="370">
        <v>19</v>
      </c>
      <c r="B30" s="750" t="s">
        <v>1371</v>
      </c>
      <c r="C30" s="751">
        <v>35</v>
      </c>
      <c r="D30" s="404">
        <v>30</v>
      </c>
      <c r="E30" s="752" t="s">
        <v>46</v>
      </c>
      <c r="F30" s="435">
        <v>1050</v>
      </c>
      <c r="G30" s="752">
        <v>15</v>
      </c>
      <c r="H30" s="715">
        <v>525</v>
      </c>
      <c r="I30" s="752"/>
      <c r="J30" s="715"/>
      <c r="K30" s="752">
        <v>15</v>
      </c>
      <c r="L30" s="715">
        <v>525</v>
      </c>
      <c r="M30" s="753"/>
      <c r="N30" s="715"/>
    </row>
    <row r="31" spans="1:14">
      <c r="A31" s="370">
        <v>20</v>
      </c>
      <c r="B31" s="750" t="s">
        <v>1372</v>
      </c>
      <c r="C31" s="751">
        <v>35</v>
      </c>
      <c r="D31" s="404">
        <v>12</v>
      </c>
      <c r="E31" s="752" t="s">
        <v>46</v>
      </c>
      <c r="F31" s="435">
        <v>420</v>
      </c>
      <c r="G31" s="752"/>
      <c r="H31" s="715"/>
      <c r="I31" s="752"/>
      <c r="J31" s="715"/>
      <c r="K31" s="752">
        <v>12</v>
      </c>
      <c r="L31" s="715">
        <v>420</v>
      </c>
      <c r="M31" s="753"/>
      <c r="N31" s="715"/>
    </row>
    <row r="32" spans="1:14">
      <c r="A32" s="370">
        <v>21</v>
      </c>
      <c r="B32" s="750" t="s">
        <v>1373</v>
      </c>
      <c r="C32" s="751">
        <v>35</v>
      </c>
      <c r="D32" s="404">
        <v>12</v>
      </c>
      <c r="E32" s="752" t="s">
        <v>46</v>
      </c>
      <c r="F32" s="435">
        <v>420</v>
      </c>
      <c r="G32" s="752"/>
      <c r="H32" s="715"/>
      <c r="I32" s="752"/>
      <c r="J32" s="715"/>
      <c r="K32" s="752">
        <v>12</v>
      </c>
      <c r="L32" s="715">
        <v>420</v>
      </c>
      <c r="M32" s="753"/>
      <c r="N32" s="715"/>
    </row>
    <row r="33" spans="1:14">
      <c r="A33" s="370">
        <v>22</v>
      </c>
      <c r="B33" s="750" t="s">
        <v>1374</v>
      </c>
      <c r="C33" s="751">
        <v>5</v>
      </c>
      <c r="D33" s="404">
        <v>24</v>
      </c>
      <c r="E33" s="752" t="s">
        <v>46</v>
      </c>
      <c r="F33" s="435">
        <v>120</v>
      </c>
      <c r="G33" s="752"/>
      <c r="H33" s="715"/>
      <c r="I33" s="752"/>
      <c r="J33" s="715"/>
      <c r="K33" s="752"/>
      <c r="L33" s="715"/>
      <c r="M33" s="753">
        <v>24</v>
      </c>
      <c r="N33" s="715">
        <v>120</v>
      </c>
    </row>
    <row r="34" spans="1:14">
      <c r="A34" s="370">
        <v>23</v>
      </c>
      <c r="B34" s="754" t="s">
        <v>1375</v>
      </c>
      <c r="C34" s="751">
        <v>200</v>
      </c>
      <c r="D34" s="404">
        <v>2</v>
      </c>
      <c r="E34" s="752" t="s">
        <v>647</v>
      </c>
      <c r="F34" s="435">
        <v>400</v>
      </c>
      <c r="G34" s="752"/>
      <c r="H34" s="715"/>
      <c r="I34" s="752">
        <v>2</v>
      </c>
      <c r="J34" s="715">
        <v>400</v>
      </c>
      <c r="K34" s="752"/>
      <c r="L34" s="715"/>
      <c r="M34" s="753"/>
      <c r="N34" s="715"/>
    </row>
    <row r="35" spans="1:14">
      <c r="A35" s="370">
        <v>24</v>
      </c>
      <c r="B35" s="754" t="s">
        <v>1376</v>
      </c>
      <c r="C35" s="751">
        <v>200</v>
      </c>
      <c r="D35" s="404">
        <v>2</v>
      </c>
      <c r="E35" s="752" t="s">
        <v>647</v>
      </c>
      <c r="F35" s="435">
        <v>400</v>
      </c>
      <c r="G35" s="752"/>
      <c r="H35" s="715"/>
      <c r="I35" s="752">
        <v>2</v>
      </c>
      <c r="J35" s="715">
        <v>400</v>
      </c>
      <c r="K35" s="752"/>
      <c r="L35" s="715"/>
      <c r="M35" s="753"/>
      <c r="N35" s="715"/>
    </row>
    <row r="36" spans="1:14">
      <c r="A36" s="370">
        <v>25</v>
      </c>
      <c r="B36" s="750" t="s">
        <v>1377</v>
      </c>
      <c r="C36" s="751">
        <v>5</v>
      </c>
      <c r="D36" s="404">
        <v>24</v>
      </c>
      <c r="E36" s="752" t="s">
        <v>46</v>
      </c>
      <c r="F36" s="435">
        <v>120</v>
      </c>
      <c r="G36" s="752"/>
      <c r="H36" s="715"/>
      <c r="I36" s="752"/>
      <c r="J36" s="715"/>
      <c r="K36" s="752"/>
      <c r="L36" s="715"/>
      <c r="M36" s="753">
        <v>24</v>
      </c>
      <c r="N36" s="715">
        <v>120</v>
      </c>
    </row>
    <row r="37" spans="1:14">
      <c r="A37" s="370">
        <v>26</v>
      </c>
      <c r="B37" s="750" t="s">
        <v>1378</v>
      </c>
      <c r="C37" s="751">
        <v>75</v>
      </c>
      <c r="D37" s="404">
        <v>20</v>
      </c>
      <c r="E37" s="752" t="s">
        <v>46</v>
      </c>
      <c r="F37" s="435">
        <v>1500</v>
      </c>
      <c r="G37" s="752"/>
      <c r="H37" s="715"/>
      <c r="I37" s="752">
        <v>10</v>
      </c>
      <c r="J37" s="715">
        <v>750</v>
      </c>
      <c r="K37" s="752">
        <v>10</v>
      </c>
      <c r="L37" s="715">
        <v>750</v>
      </c>
      <c r="M37" s="753"/>
      <c r="N37" s="715"/>
    </row>
    <row r="38" spans="1:14">
      <c r="A38" s="370">
        <v>27</v>
      </c>
      <c r="B38" s="750" t="s">
        <v>1379</v>
      </c>
      <c r="C38" s="751">
        <v>120</v>
      </c>
      <c r="D38" s="404">
        <v>20</v>
      </c>
      <c r="E38" s="752" t="s">
        <v>46</v>
      </c>
      <c r="F38" s="435">
        <v>2400</v>
      </c>
      <c r="G38" s="752"/>
      <c r="H38" s="715"/>
      <c r="I38" s="752">
        <v>10</v>
      </c>
      <c r="J38" s="715">
        <v>1200</v>
      </c>
      <c r="K38" s="752">
        <v>10</v>
      </c>
      <c r="L38" s="715">
        <v>1200</v>
      </c>
      <c r="M38" s="753"/>
      <c r="N38" s="715"/>
    </row>
    <row r="39" spans="1:14">
      <c r="A39" s="370">
        <v>28</v>
      </c>
      <c r="B39" s="750" t="s">
        <v>1380</v>
      </c>
      <c r="C39" s="751">
        <v>323</v>
      </c>
      <c r="D39" s="404">
        <v>6</v>
      </c>
      <c r="E39" s="752" t="s">
        <v>149</v>
      </c>
      <c r="F39" s="435">
        <v>1938</v>
      </c>
      <c r="G39" s="752">
        <v>4</v>
      </c>
      <c r="H39" s="715">
        <v>1292</v>
      </c>
      <c r="I39" s="752"/>
      <c r="J39" s="715"/>
      <c r="K39" s="752">
        <v>2</v>
      </c>
      <c r="L39" s="715">
        <v>646</v>
      </c>
      <c r="M39" s="753"/>
      <c r="N39" s="715"/>
    </row>
    <row r="40" spans="1:14">
      <c r="A40" s="21" t="s">
        <v>82</v>
      </c>
      <c r="B40" s="22"/>
      <c r="C40" s="270">
        <f>SUM(C12:C39)</f>
        <v>17432</v>
      </c>
      <c r="D40" s="271">
        <f>SUM(D12:D39)</f>
        <v>757</v>
      </c>
      <c r="E40" s="272"/>
      <c r="F40" s="270">
        <f>SUM(F12:F39)</f>
        <v>169144</v>
      </c>
      <c r="G40" s="373">
        <f>SUM(G12:G39)</f>
        <v>149</v>
      </c>
      <c r="H40" s="270">
        <f>SUM(H12:H39)</f>
        <v>42237</v>
      </c>
      <c r="I40" s="374">
        <f>SUM(I12:I39)</f>
        <v>145</v>
      </c>
      <c r="J40" s="375">
        <f>SUM(J12:J39)</f>
        <v>41666</v>
      </c>
      <c r="K40" s="374">
        <f>SUM(K12:K39)</f>
        <v>313</v>
      </c>
      <c r="L40" s="270">
        <f>SUM(L12:L39)</f>
        <v>61281</v>
      </c>
      <c r="M40" s="270">
        <f>SUM(M12:M39)</f>
        <v>150</v>
      </c>
      <c r="N40" s="376">
        <f>SUM(N12:N39)</f>
        <v>23960</v>
      </c>
    </row>
    <row r="42" spans="1:14">
      <c r="A42" s="182" t="s">
        <v>0</v>
      </c>
      <c r="B42" s="181"/>
      <c r="C42" s="181"/>
    </row>
    <row r="43" spans="1:14">
      <c r="A43" s="182"/>
      <c r="B43" s="181"/>
      <c r="C43" s="181"/>
    </row>
    <row r="44" spans="1:14" customHeight="1" ht="15.75">
      <c r="F44" s="32" t="s">
        <v>1</v>
      </c>
      <c r="G44" s="32"/>
      <c r="H44" s="32"/>
      <c r="I44" s="32"/>
    </row>
    <row r="45" spans="1:14">
      <c r="G45" s="35" t="s">
        <v>1350</v>
      </c>
      <c r="H45" s="35"/>
    </row>
    <row r="47" spans="1:14">
      <c r="A47" s="310" t="s">
        <v>541</v>
      </c>
      <c r="B47" s="310"/>
      <c r="C47" s="310"/>
      <c r="D47" s="310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377" t="s">
        <v>751</v>
      </c>
      <c r="B48" s="378"/>
      <c r="C48" s="378"/>
      <c r="D48" s="378"/>
      <c r="E48" s="379"/>
      <c r="F48" s="380" t="s">
        <v>5</v>
      </c>
      <c r="G48" s="381"/>
      <c r="H48" s="381"/>
      <c r="I48" s="381"/>
      <c r="J48" s="382"/>
      <c r="K48" s="383" t="s">
        <v>781</v>
      </c>
      <c r="L48" s="384"/>
      <c r="M48" s="384"/>
      <c r="N48" s="385"/>
    </row>
    <row r="49" spans="1:14">
      <c r="A49" s="184" t="s">
        <v>1352</v>
      </c>
      <c r="B49" s="184"/>
      <c r="C49" s="184"/>
      <c r="D49" s="184"/>
      <c r="E49" s="184"/>
      <c r="F49" s="45" t="s">
        <v>8</v>
      </c>
      <c r="G49" s="380" t="s">
        <v>9</v>
      </c>
      <c r="H49" s="382"/>
      <c r="I49" s="380" t="s">
        <v>10</v>
      </c>
      <c r="J49" s="382"/>
      <c r="K49" s="389" t="s">
        <v>11</v>
      </c>
      <c r="L49" s="390"/>
      <c r="M49" s="390"/>
      <c r="N49" s="391"/>
    </row>
    <row r="50" spans="1:14">
      <c r="A50" s="187" t="s">
        <v>12</v>
      </c>
      <c r="B50" s="187" t="s">
        <v>13</v>
      </c>
      <c r="C50" s="187" t="s">
        <v>14</v>
      </c>
      <c r="D50" s="48" t="s">
        <v>15</v>
      </c>
      <c r="E50" s="49"/>
      <c r="F50" s="187" t="s">
        <v>16</v>
      </c>
      <c r="G50" s="380" t="s">
        <v>17</v>
      </c>
      <c r="H50" s="381"/>
      <c r="I50" s="381"/>
      <c r="J50" s="381"/>
      <c r="K50" s="381"/>
      <c r="L50" s="381"/>
      <c r="M50" s="381"/>
      <c r="N50" s="382"/>
    </row>
    <row r="51" spans="1:14">
      <c r="A51" s="392"/>
      <c r="B51" s="392"/>
      <c r="C51" s="392"/>
      <c r="D51" s="50"/>
      <c r="E51" s="51"/>
      <c r="F51" s="392"/>
      <c r="G51" s="393" t="s">
        <v>18</v>
      </c>
      <c r="H51" s="394"/>
      <c r="I51" s="395" t="s">
        <v>19</v>
      </c>
      <c r="J51" s="396"/>
      <c r="K51" s="397" t="s">
        <v>20</v>
      </c>
      <c r="L51" s="398"/>
      <c r="M51" s="399" t="s">
        <v>21</v>
      </c>
      <c r="N51" s="400"/>
    </row>
    <row r="52" spans="1:14">
      <c r="A52" s="401"/>
      <c r="B52" s="401"/>
      <c r="C52" s="401"/>
      <c r="D52" s="57" t="s">
        <v>22</v>
      </c>
      <c r="E52" s="57" t="s">
        <v>13</v>
      </c>
      <c r="F52" s="401"/>
      <c r="G52" s="45" t="s">
        <v>23</v>
      </c>
      <c r="H52" s="57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4">
      <c r="A53" s="366">
        <v>29</v>
      </c>
      <c r="B53" s="750" t="s">
        <v>1381</v>
      </c>
      <c r="C53" s="755">
        <v>300</v>
      </c>
      <c r="D53" s="404">
        <v>2</v>
      </c>
      <c r="E53" s="752" t="s">
        <v>149</v>
      </c>
      <c r="F53" s="435">
        <v>600</v>
      </c>
      <c r="G53" s="752"/>
      <c r="H53" s="715"/>
      <c r="I53" s="752"/>
      <c r="J53" s="715"/>
      <c r="K53" s="752">
        <v>2</v>
      </c>
      <c r="L53" s="715">
        <v>600</v>
      </c>
      <c r="M53" s="753"/>
      <c r="N53" s="715"/>
    </row>
    <row r="54" spans="1:14">
      <c r="A54" s="370">
        <v>30</v>
      </c>
      <c r="B54" s="750" t="s">
        <v>1382</v>
      </c>
      <c r="C54" s="755">
        <v>15</v>
      </c>
      <c r="D54" s="404">
        <v>200</v>
      </c>
      <c r="E54" s="752" t="s">
        <v>46</v>
      </c>
      <c r="F54" s="435">
        <v>3000</v>
      </c>
      <c r="G54" s="752"/>
      <c r="H54" s="715"/>
      <c r="I54" s="752">
        <v>100</v>
      </c>
      <c r="J54" s="715">
        <v>1500</v>
      </c>
      <c r="K54" s="752"/>
      <c r="L54" s="715"/>
      <c r="M54" s="753">
        <v>100</v>
      </c>
      <c r="N54" s="715">
        <v>1500</v>
      </c>
    </row>
    <row r="55" spans="1:14">
      <c r="A55" s="370">
        <v>31</v>
      </c>
      <c r="B55" s="750" t="s">
        <v>1383</v>
      </c>
      <c r="C55" s="755">
        <v>12</v>
      </c>
      <c r="D55" s="404">
        <v>200</v>
      </c>
      <c r="E55" s="752" t="s">
        <v>46</v>
      </c>
      <c r="F55" s="435">
        <v>2400</v>
      </c>
      <c r="G55" s="752"/>
      <c r="H55" s="715"/>
      <c r="I55" s="752">
        <v>100</v>
      </c>
      <c r="J55" s="715">
        <v>1200</v>
      </c>
      <c r="K55" s="752"/>
      <c r="L55" s="715"/>
      <c r="M55" s="753">
        <v>100</v>
      </c>
      <c r="N55" s="715">
        <v>1200</v>
      </c>
    </row>
    <row r="56" spans="1:14">
      <c r="A56" s="370">
        <v>32</v>
      </c>
      <c r="B56" s="750" t="s">
        <v>1384</v>
      </c>
      <c r="C56" s="755">
        <v>500</v>
      </c>
      <c r="D56" s="404">
        <v>4</v>
      </c>
      <c r="E56" s="752" t="s">
        <v>149</v>
      </c>
      <c r="F56" s="435">
        <v>2000</v>
      </c>
      <c r="G56" s="752">
        <v>2</v>
      </c>
      <c r="H56" s="715">
        <v>1000</v>
      </c>
      <c r="I56" s="752"/>
      <c r="J56" s="715"/>
      <c r="K56" s="752"/>
      <c r="L56" s="715"/>
      <c r="M56" s="753">
        <v>2</v>
      </c>
      <c r="N56" s="715">
        <v>1000</v>
      </c>
    </row>
    <row r="57" spans="1:14">
      <c r="A57" s="370">
        <v>33</v>
      </c>
      <c r="B57" s="750" t="s">
        <v>687</v>
      </c>
      <c r="C57" s="755">
        <v>8</v>
      </c>
      <c r="D57" s="404">
        <v>300</v>
      </c>
      <c r="E57" s="756" t="s">
        <v>1385</v>
      </c>
      <c r="F57" s="435">
        <v>2400</v>
      </c>
      <c r="G57" s="752">
        <v>100</v>
      </c>
      <c r="H57" s="715">
        <v>800</v>
      </c>
      <c r="I57" s="752">
        <v>100</v>
      </c>
      <c r="J57" s="715">
        <v>800</v>
      </c>
      <c r="K57" s="752">
        <v>100</v>
      </c>
      <c r="L57" s="715">
        <v>800</v>
      </c>
      <c r="M57" s="753"/>
      <c r="N57" s="715"/>
    </row>
    <row r="58" spans="1:14">
      <c r="A58" s="370">
        <v>34</v>
      </c>
      <c r="B58" s="750" t="s">
        <v>1386</v>
      </c>
      <c r="C58" s="755">
        <v>7</v>
      </c>
      <c r="D58" s="404">
        <v>300</v>
      </c>
      <c r="E58" s="752" t="s">
        <v>46</v>
      </c>
      <c r="F58" s="435">
        <v>2100</v>
      </c>
      <c r="G58" s="752">
        <v>100</v>
      </c>
      <c r="H58" s="715">
        <v>700</v>
      </c>
      <c r="I58" s="752">
        <v>100</v>
      </c>
      <c r="J58" s="715">
        <v>700</v>
      </c>
      <c r="K58" s="752">
        <v>100</v>
      </c>
      <c r="L58" s="715">
        <v>700</v>
      </c>
      <c r="M58" s="753"/>
      <c r="N58" s="715"/>
    </row>
    <row r="59" spans="1:14">
      <c r="A59" s="370">
        <v>35</v>
      </c>
      <c r="B59" s="750" t="s">
        <v>1387</v>
      </c>
      <c r="C59" s="755">
        <v>700</v>
      </c>
      <c r="D59" s="404">
        <v>1</v>
      </c>
      <c r="E59" s="756" t="s">
        <v>1388</v>
      </c>
      <c r="F59" s="435">
        <v>700</v>
      </c>
      <c r="G59" s="752"/>
      <c r="H59" s="715"/>
      <c r="I59" s="752">
        <v>1</v>
      </c>
      <c r="J59" s="715">
        <v>700</v>
      </c>
      <c r="K59" s="752"/>
      <c r="L59" s="715"/>
      <c r="M59" s="753"/>
      <c r="N59" s="715"/>
    </row>
    <row r="60" spans="1:14">
      <c r="A60" s="370">
        <v>36</v>
      </c>
      <c r="B60" s="750" t="s">
        <v>644</v>
      </c>
      <c r="C60" s="755">
        <v>500</v>
      </c>
      <c r="D60" s="404">
        <v>1</v>
      </c>
      <c r="E60" s="756" t="s">
        <v>1388</v>
      </c>
      <c r="F60" s="435">
        <v>500</v>
      </c>
      <c r="G60" s="752"/>
      <c r="H60" s="715"/>
      <c r="I60" s="752"/>
      <c r="J60" s="715"/>
      <c r="K60" s="752">
        <v>1</v>
      </c>
      <c r="L60" s="715">
        <v>500</v>
      </c>
      <c r="M60" s="753"/>
      <c r="N60" s="715"/>
    </row>
    <row r="61" spans="1:14">
      <c r="A61" s="370">
        <v>37</v>
      </c>
      <c r="B61" s="750" t="s">
        <v>1389</v>
      </c>
      <c r="C61" s="755">
        <v>90</v>
      </c>
      <c r="D61" s="404">
        <v>30</v>
      </c>
      <c r="E61" s="756" t="s">
        <v>1390</v>
      </c>
      <c r="F61" s="435">
        <v>2700</v>
      </c>
      <c r="G61" s="752">
        <v>15</v>
      </c>
      <c r="H61" s="715">
        <v>1350</v>
      </c>
      <c r="I61" s="752"/>
      <c r="J61" s="715"/>
      <c r="K61" s="752">
        <v>15</v>
      </c>
      <c r="L61" s="715">
        <v>1350</v>
      </c>
      <c r="M61" s="753"/>
      <c r="N61" s="715"/>
    </row>
    <row r="62" spans="1:14">
      <c r="A62" s="370">
        <v>38</v>
      </c>
      <c r="B62" s="750" t="s">
        <v>1391</v>
      </c>
      <c r="C62" s="755">
        <v>40</v>
      </c>
      <c r="D62" s="404">
        <v>40</v>
      </c>
      <c r="E62" s="756" t="s">
        <v>1390</v>
      </c>
      <c r="F62" s="435">
        <v>1600</v>
      </c>
      <c r="G62" s="752">
        <v>20</v>
      </c>
      <c r="H62" s="715">
        <v>800</v>
      </c>
      <c r="I62" s="752"/>
      <c r="J62" s="715"/>
      <c r="K62" s="752">
        <v>20</v>
      </c>
      <c r="L62" s="715">
        <v>800</v>
      </c>
      <c r="M62" s="753"/>
      <c r="N62" s="715"/>
    </row>
    <row r="63" spans="1:14">
      <c r="A63" s="370">
        <v>39</v>
      </c>
      <c r="B63" s="750" t="s">
        <v>1392</v>
      </c>
      <c r="C63" s="755">
        <v>30</v>
      </c>
      <c r="D63" s="404">
        <v>40</v>
      </c>
      <c r="E63" s="756" t="s">
        <v>1390</v>
      </c>
      <c r="F63" s="435">
        <v>1200</v>
      </c>
      <c r="G63" s="752">
        <v>20</v>
      </c>
      <c r="H63" s="715">
        <v>600</v>
      </c>
      <c r="I63" s="752"/>
      <c r="J63" s="715"/>
      <c r="K63" s="752">
        <v>20</v>
      </c>
      <c r="L63" s="715">
        <v>600</v>
      </c>
      <c r="M63" s="753"/>
      <c r="N63" s="715"/>
    </row>
    <row r="64" spans="1:14">
      <c r="A64" s="370">
        <v>40</v>
      </c>
      <c r="B64" s="750" t="s">
        <v>666</v>
      </c>
      <c r="C64" s="755">
        <v>40</v>
      </c>
      <c r="D64" s="404">
        <v>24</v>
      </c>
      <c r="E64" s="756" t="s">
        <v>1390</v>
      </c>
      <c r="F64" s="435">
        <v>960</v>
      </c>
      <c r="G64" s="752"/>
      <c r="H64" s="715"/>
      <c r="I64" s="752">
        <v>12</v>
      </c>
      <c r="J64" s="715">
        <v>480</v>
      </c>
      <c r="K64" s="752"/>
      <c r="L64" s="715"/>
      <c r="M64" s="753">
        <v>12</v>
      </c>
      <c r="N64" s="715">
        <v>480</v>
      </c>
    </row>
    <row r="65" spans="1:14">
      <c r="A65" s="370">
        <v>41</v>
      </c>
      <c r="B65" s="750" t="s">
        <v>1393</v>
      </c>
      <c r="C65" s="755">
        <v>550</v>
      </c>
      <c r="D65" s="404">
        <v>2</v>
      </c>
      <c r="E65" s="756" t="s">
        <v>1390</v>
      </c>
      <c r="F65" s="435">
        <v>1100</v>
      </c>
      <c r="G65" s="752">
        <v>1</v>
      </c>
      <c r="H65" s="715">
        <v>550</v>
      </c>
      <c r="I65" s="752"/>
      <c r="J65" s="715"/>
      <c r="K65" s="752">
        <v>1</v>
      </c>
      <c r="L65" s="715">
        <v>550</v>
      </c>
      <c r="M65" s="753"/>
      <c r="N65" s="715"/>
    </row>
    <row r="66" spans="1:14">
      <c r="A66" s="370">
        <v>42</v>
      </c>
      <c r="B66" s="750" t="s">
        <v>1394</v>
      </c>
      <c r="C66" s="755">
        <v>500</v>
      </c>
      <c r="D66" s="404">
        <v>1</v>
      </c>
      <c r="E66" s="752" t="s">
        <v>192</v>
      </c>
      <c r="F66" s="435">
        <v>500</v>
      </c>
      <c r="G66" s="752">
        <v>1</v>
      </c>
      <c r="H66" s="715">
        <v>500</v>
      </c>
      <c r="I66" s="752"/>
      <c r="J66" s="715"/>
      <c r="K66" s="752"/>
      <c r="L66" s="715"/>
      <c r="M66" s="753"/>
      <c r="N66" s="715"/>
    </row>
    <row r="67" spans="1:14">
      <c r="A67" s="370">
        <v>43</v>
      </c>
      <c r="B67" s="750" t="s">
        <v>1395</v>
      </c>
      <c r="C67" s="755">
        <v>75</v>
      </c>
      <c r="D67" s="404">
        <v>12</v>
      </c>
      <c r="E67" s="756" t="s">
        <v>1385</v>
      </c>
      <c r="F67" s="435">
        <v>900</v>
      </c>
      <c r="G67" s="752">
        <v>12</v>
      </c>
      <c r="H67" s="715">
        <v>900</v>
      </c>
      <c r="I67" s="752"/>
      <c r="J67" s="715"/>
      <c r="K67" s="752"/>
      <c r="L67" s="715"/>
      <c r="M67" s="753"/>
      <c r="N67" s="715"/>
    </row>
    <row r="68" spans="1:14">
      <c r="A68" s="370">
        <v>44</v>
      </c>
      <c r="B68" s="750" t="s">
        <v>1396</v>
      </c>
      <c r="C68" s="755">
        <v>25</v>
      </c>
      <c r="D68" s="404">
        <v>24</v>
      </c>
      <c r="E68" s="752" t="s">
        <v>46</v>
      </c>
      <c r="F68" s="435">
        <v>840</v>
      </c>
      <c r="G68" s="752">
        <v>12</v>
      </c>
      <c r="H68" s="715">
        <v>420</v>
      </c>
      <c r="I68" s="752"/>
      <c r="J68" s="715"/>
      <c r="K68" s="752">
        <v>12</v>
      </c>
      <c r="L68" s="715">
        <v>420</v>
      </c>
      <c r="M68" s="753"/>
      <c r="N68" s="715"/>
    </row>
    <row r="69" spans="1:14">
      <c r="A69" s="370">
        <v>45</v>
      </c>
      <c r="B69" s="750" t="s">
        <v>1397</v>
      </c>
      <c r="C69" s="755">
        <v>25</v>
      </c>
      <c r="D69" s="404">
        <v>50</v>
      </c>
      <c r="E69" s="756" t="s">
        <v>1398</v>
      </c>
      <c r="F69" s="435">
        <v>1250</v>
      </c>
      <c r="G69" s="752">
        <v>25</v>
      </c>
      <c r="H69" s="715">
        <v>625</v>
      </c>
      <c r="I69" s="752"/>
      <c r="J69" s="715"/>
      <c r="K69" s="752">
        <v>25</v>
      </c>
      <c r="L69" s="715">
        <v>625</v>
      </c>
      <c r="M69" s="753"/>
      <c r="N69" s="715"/>
    </row>
    <row r="70" spans="1:14">
      <c r="A70" s="370">
        <v>46</v>
      </c>
      <c r="B70" s="750" t="s">
        <v>1399</v>
      </c>
      <c r="C70" s="755">
        <v>35</v>
      </c>
      <c r="D70" s="404">
        <v>50</v>
      </c>
      <c r="E70" s="756" t="s">
        <v>1398</v>
      </c>
      <c r="F70" s="435">
        <v>1750</v>
      </c>
      <c r="G70" s="752">
        <v>25</v>
      </c>
      <c r="H70" s="715">
        <v>875</v>
      </c>
      <c r="I70" s="752"/>
      <c r="J70" s="715"/>
      <c r="K70" s="752">
        <v>25</v>
      </c>
      <c r="L70" s="715">
        <v>875</v>
      </c>
      <c r="M70" s="753"/>
      <c r="N70" s="757"/>
    </row>
    <row r="71" spans="1:14">
      <c r="A71" s="370">
        <v>47</v>
      </c>
      <c r="B71" s="750" t="s">
        <v>1400</v>
      </c>
      <c r="C71" s="755">
        <v>500</v>
      </c>
      <c r="D71" s="404">
        <v>6</v>
      </c>
      <c r="E71" s="752" t="s">
        <v>46</v>
      </c>
      <c r="F71" s="715">
        <v>3000</v>
      </c>
      <c r="G71" s="752">
        <v>3</v>
      </c>
      <c r="H71" s="715">
        <v>1500</v>
      </c>
      <c r="I71" s="752"/>
      <c r="J71" s="715"/>
      <c r="K71" s="752"/>
      <c r="L71" s="715"/>
      <c r="M71" s="753">
        <v>3</v>
      </c>
      <c r="N71" s="715">
        <v>1500</v>
      </c>
    </row>
    <row r="72" spans="1:14">
      <c r="A72" s="370">
        <v>48</v>
      </c>
      <c r="B72" s="750" t="s">
        <v>1401</v>
      </c>
      <c r="C72" s="755">
        <v>2500</v>
      </c>
      <c r="D72" s="404">
        <v>6</v>
      </c>
      <c r="E72" s="752" t="s">
        <v>277</v>
      </c>
      <c r="F72" s="715">
        <v>15000</v>
      </c>
      <c r="G72" s="752">
        <v>3</v>
      </c>
      <c r="H72" s="715">
        <v>7500</v>
      </c>
      <c r="I72" s="752"/>
      <c r="J72" s="715"/>
      <c r="K72" s="752">
        <v>3</v>
      </c>
      <c r="L72" s="715">
        <v>7500</v>
      </c>
      <c r="M72" s="753"/>
      <c r="N72" s="715"/>
    </row>
    <row r="73" spans="1:14">
      <c r="A73" s="370">
        <v>49</v>
      </c>
      <c r="B73" s="750" t="s">
        <v>1402</v>
      </c>
      <c r="C73" s="755">
        <v>400</v>
      </c>
      <c r="D73" s="404">
        <v>6</v>
      </c>
      <c r="E73" s="752" t="s">
        <v>43</v>
      </c>
      <c r="F73" s="715">
        <v>2400</v>
      </c>
      <c r="G73" s="752">
        <v>3</v>
      </c>
      <c r="H73" s="715">
        <v>1200</v>
      </c>
      <c r="I73" s="752"/>
      <c r="J73" s="715"/>
      <c r="K73" s="752">
        <v>3</v>
      </c>
      <c r="L73" s="715">
        <v>1200</v>
      </c>
      <c r="M73" s="753"/>
      <c r="N73" s="715"/>
    </row>
    <row r="74" spans="1:14">
      <c r="A74" s="370">
        <v>50</v>
      </c>
      <c r="B74" s="750" t="s">
        <v>1403</v>
      </c>
      <c r="C74" s="755">
        <v>600</v>
      </c>
      <c r="D74" s="404">
        <v>6</v>
      </c>
      <c r="E74" s="752" t="s">
        <v>43</v>
      </c>
      <c r="F74" s="715">
        <v>3600</v>
      </c>
      <c r="G74" s="752">
        <v>3</v>
      </c>
      <c r="H74" s="715">
        <v>1800</v>
      </c>
      <c r="I74" s="752"/>
      <c r="J74" s="715"/>
      <c r="K74" s="752">
        <v>3</v>
      </c>
      <c r="L74" s="715">
        <v>1800</v>
      </c>
      <c r="M74" s="753"/>
      <c r="N74" s="715"/>
    </row>
    <row r="75" spans="1:14">
      <c r="A75" s="370">
        <v>51</v>
      </c>
      <c r="B75" s="750" t="s">
        <v>1404</v>
      </c>
      <c r="C75" s="755">
        <v>4000</v>
      </c>
      <c r="D75" s="404">
        <v>2</v>
      </c>
      <c r="E75" s="752" t="s">
        <v>277</v>
      </c>
      <c r="F75" s="715">
        <v>8000</v>
      </c>
      <c r="G75" s="752">
        <v>1</v>
      </c>
      <c r="H75" s="715">
        <v>4000</v>
      </c>
      <c r="I75" s="752"/>
      <c r="J75" s="715"/>
      <c r="K75" s="752">
        <v>1</v>
      </c>
      <c r="L75" s="715">
        <v>4000</v>
      </c>
      <c r="M75" s="753"/>
      <c r="N75" s="715"/>
    </row>
    <row r="76" spans="1:14">
      <c r="A76" s="370">
        <v>52</v>
      </c>
      <c r="B76" s="750" t="s">
        <v>1405</v>
      </c>
      <c r="C76" s="755">
        <v>50</v>
      </c>
      <c r="D76" s="404">
        <v>10</v>
      </c>
      <c r="E76" s="752" t="s">
        <v>1406</v>
      </c>
      <c r="F76" s="715">
        <v>500</v>
      </c>
      <c r="G76" s="752"/>
      <c r="H76" s="715"/>
      <c r="I76" s="752">
        <v>10</v>
      </c>
      <c r="J76" s="715">
        <v>500</v>
      </c>
      <c r="K76" s="752"/>
      <c r="L76" s="715"/>
      <c r="M76" s="753"/>
      <c r="N76" s="715"/>
    </row>
    <row r="77" spans="1:14">
      <c r="A77" s="370">
        <v>53</v>
      </c>
      <c r="B77" s="750" t="s">
        <v>1407</v>
      </c>
      <c r="C77" s="755">
        <v>40</v>
      </c>
      <c r="D77" s="404">
        <v>10</v>
      </c>
      <c r="E77" s="752" t="s">
        <v>1406</v>
      </c>
      <c r="F77" s="715">
        <v>400</v>
      </c>
      <c r="G77" s="752"/>
      <c r="H77" s="715"/>
      <c r="I77" s="752">
        <v>10</v>
      </c>
      <c r="J77" s="715">
        <v>400</v>
      </c>
      <c r="K77" s="752"/>
      <c r="L77" s="715"/>
      <c r="M77" s="753"/>
      <c r="N77" s="715"/>
    </row>
    <row r="78" spans="1:14">
      <c r="A78" s="370">
        <v>54</v>
      </c>
      <c r="B78" s="750" t="s">
        <v>1408</v>
      </c>
      <c r="C78" s="755">
        <v>40</v>
      </c>
      <c r="D78" s="404">
        <v>20</v>
      </c>
      <c r="E78" s="752" t="s">
        <v>1409</v>
      </c>
      <c r="F78" s="715">
        <v>800</v>
      </c>
      <c r="G78" s="752">
        <v>20</v>
      </c>
      <c r="H78" s="715">
        <v>800</v>
      </c>
      <c r="I78" s="752"/>
      <c r="J78" s="715"/>
      <c r="K78" s="752"/>
      <c r="L78" s="715"/>
      <c r="M78" s="753"/>
      <c r="N78" s="715"/>
    </row>
    <row r="79" spans="1:14">
      <c r="A79" s="370">
        <v>55</v>
      </c>
      <c r="B79" s="750" t="s">
        <v>1410</v>
      </c>
      <c r="C79" s="755">
        <v>35</v>
      </c>
      <c r="D79" s="404">
        <v>20</v>
      </c>
      <c r="E79" s="752" t="s">
        <v>1409</v>
      </c>
      <c r="F79" s="715">
        <v>700</v>
      </c>
      <c r="G79" s="752">
        <v>20</v>
      </c>
      <c r="H79" s="715">
        <v>700</v>
      </c>
      <c r="I79" s="752"/>
      <c r="J79" s="715"/>
      <c r="K79" s="752"/>
      <c r="L79" s="715"/>
      <c r="M79" s="753"/>
      <c r="N79" s="715"/>
    </row>
    <row r="80" spans="1:14">
      <c r="A80" s="370">
        <v>56</v>
      </c>
      <c r="B80" s="750" t="s">
        <v>1411</v>
      </c>
      <c r="C80" s="755">
        <v>30</v>
      </c>
      <c r="D80" s="404">
        <v>20</v>
      </c>
      <c r="E80" s="752" t="s">
        <v>1409</v>
      </c>
      <c r="F80" s="715">
        <v>600</v>
      </c>
      <c r="G80" s="752">
        <v>20</v>
      </c>
      <c r="H80" s="715">
        <v>600</v>
      </c>
      <c r="I80" s="752"/>
      <c r="J80" s="715"/>
      <c r="K80" s="752"/>
      <c r="L80" s="715"/>
      <c r="M80" s="753"/>
      <c r="N80" s="715"/>
    </row>
    <row r="81" spans="1:14">
      <c r="A81" s="21" t="s">
        <v>82</v>
      </c>
      <c r="B81" s="22"/>
      <c r="C81" s="270">
        <f>SUM(C53:C80)</f>
        <v>11647</v>
      </c>
      <c r="D81" s="271">
        <f>SUM(D53:D80)</f>
        <v>1387</v>
      </c>
      <c r="E81" s="405"/>
      <c r="F81" s="270">
        <f>SUM(F53:F80)</f>
        <v>61500</v>
      </c>
      <c r="G81" s="373">
        <f>SUM(G53:G80)</f>
        <v>406</v>
      </c>
      <c r="H81" s="270">
        <f>SUM(H53:H80)</f>
        <v>27220</v>
      </c>
      <c r="I81" s="374">
        <f>SUM(I53:I80)</f>
        <v>433</v>
      </c>
      <c r="J81" s="375">
        <f>SUM(J53:J80)</f>
        <v>6280</v>
      </c>
      <c r="K81" s="374">
        <f>SUM(K53:K80)</f>
        <v>331</v>
      </c>
      <c r="L81" s="270">
        <f>SUM(L53:L80)</f>
        <v>22320</v>
      </c>
      <c r="M81" s="270">
        <f>SUM(M53:M80)</f>
        <v>217</v>
      </c>
      <c r="N81" s="376">
        <f>SUM(N53:N80)</f>
        <v>5680</v>
      </c>
    </row>
    <row r="83" spans="1:14">
      <c r="A83" s="182" t="s">
        <v>0</v>
      </c>
      <c r="B83" s="181"/>
      <c r="C83" s="181"/>
    </row>
    <row r="84" spans="1:14">
      <c r="A84" s="182"/>
      <c r="B84" s="181"/>
      <c r="C84" s="181"/>
    </row>
    <row r="85" spans="1:14" customHeight="1" ht="15.75">
      <c r="F85" s="32" t="s">
        <v>1</v>
      </c>
      <c r="G85" s="32"/>
      <c r="H85" s="32"/>
      <c r="I85" s="32"/>
    </row>
    <row r="86" spans="1:14">
      <c r="G86" s="35" t="s">
        <v>1350</v>
      </c>
      <c r="H86" s="35"/>
    </row>
    <row r="88" spans="1:14">
      <c r="A88" s="310" t="s">
        <v>541</v>
      </c>
      <c r="B88" s="310"/>
      <c r="C88" s="310"/>
      <c r="D88" s="310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>
      <c r="A89" s="41" t="s">
        <v>751</v>
      </c>
      <c r="B89" s="41"/>
      <c r="C89" s="41"/>
      <c r="D89" s="41"/>
      <c r="E89" s="41"/>
      <c r="F89" s="42" t="s">
        <v>5</v>
      </c>
      <c r="G89" s="42"/>
      <c r="H89" s="42"/>
      <c r="I89" s="42"/>
      <c r="J89" s="42"/>
      <c r="K89" s="43" t="s">
        <v>812</v>
      </c>
      <c r="L89" s="43"/>
      <c r="M89" s="43"/>
      <c r="N89" s="43"/>
    </row>
    <row r="90" spans="1:14">
      <c r="A90" s="184" t="s">
        <v>1352</v>
      </c>
      <c r="B90" s="184"/>
      <c r="C90" s="184"/>
      <c r="D90" s="184"/>
      <c r="E90" s="184"/>
      <c r="F90" s="45" t="s">
        <v>8</v>
      </c>
      <c r="G90" s="42" t="s">
        <v>9</v>
      </c>
      <c r="H90" s="42"/>
      <c r="I90" s="42" t="s">
        <v>10</v>
      </c>
      <c r="J90" s="42"/>
      <c r="K90" s="46" t="s">
        <v>11</v>
      </c>
      <c r="L90" s="46"/>
      <c r="M90" s="46"/>
      <c r="N90" s="46"/>
    </row>
    <row r="91" spans="1:14">
      <c r="A91" s="47" t="s">
        <v>12</v>
      </c>
      <c r="B91" s="47" t="s">
        <v>13</v>
      </c>
      <c r="C91" s="47" t="s">
        <v>14</v>
      </c>
      <c r="D91" s="48" t="s">
        <v>15</v>
      </c>
      <c r="E91" s="49"/>
      <c r="F91" s="47" t="s">
        <v>16</v>
      </c>
      <c r="G91" s="42" t="s">
        <v>17</v>
      </c>
      <c r="H91" s="42"/>
      <c r="I91" s="42"/>
      <c r="J91" s="42"/>
      <c r="K91" s="42"/>
      <c r="L91" s="42"/>
      <c r="M91" s="42"/>
      <c r="N91" s="42"/>
    </row>
    <row r="92" spans="1:14">
      <c r="A92" s="47"/>
      <c r="B92" s="47"/>
      <c r="C92" s="47"/>
      <c r="D92" s="50"/>
      <c r="E92" s="51"/>
      <c r="F92" s="47"/>
      <c r="G92" s="52" t="s">
        <v>18</v>
      </c>
      <c r="H92" s="52"/>
      <c r="I92" s="185" t="s">
        <v>19</v>
      </c>
      <c r="J92" s="185"/>
      <c r="K92" s="54" t="s">
        <v>20</v>
      </c>
      <c r="L92" s="54"/>
      <c r="M92" s="186" t="s">
        <v>21</v>
      </c>
      <c r="N92" s="186"/>
    </row>
    <row r="93" spans="1:14">
      <c r="A93" s="47"/>
      <c r="B93" s="47"/>
      <c r="C93" s="47"/>
      <c r="D93" s="57" t="s">
        <v>22</v>
      </c>
      <c r="E93" s="57" t="s">
        <v>13</v>
      </c>
      <c r="F93" s="47"/>
      <c r="G93" s="45" t="s">
        <v>23</v>
      </c>
      <c r="H93" s="57" t="s">
        <v>24</v>
      </c>
      <c r="I93" s="57" t="s">
        <v>23</v>
      </c>
      <c r="J93" s="57" t="s">
        <v>24</v>
      </c>
      <c r="K93" s="57" t="s">
        <v>23</v>
      </c>
      <c r="L93" s="57" t="s">
        <v>24</v>
      </c>
      <c r="M93" s="57" t="s">
        <v>23</v>
      </c>
      <c r="N93" s="57" t="s">
        <v>24</v>
      </c>
    </row>
    <row r="94" spans="1:14">
      <c r="A94" s="366">
        <v>57</v>
      </c>
      <c r="B94" s="750" t="s">
        <v>1412</v>
      </c>
      <c r="C94" s="755">
        <v>20</v>
      </c>
      <c r="D94" s="404">
        <v>20</v>
      </c>
      <c r="E94" s="756" t="s">
        <v>1409</v>
      </c>
      <c r="F94" s="435">
        <v>400</v>
      </c>
      <c r="G94" s="752">
        <v>20</v>
      </c>
      <c r="H94" s="435">
        <v>400</v>
      </c>
      <c r="I94" s="752"/>
      <c r="J94" s="435"/>
      <c r="K94" s="752"/>
      <c r="L94" s="435"/>
      <c r="M94" s="753"/>
      <c r="N94" s="435"/>
    </row>
    <row r="95" spans="1:14">
      <c r="A95" s="370">
        <v>58</v>
      </c>
      <c r="B95" s="750" t="s">
        <v>1413</v>
      </c>
      <c r="C95" s="755">
        <v>20</v>
      </c>
      <c r="D95" s="404">
        <v>20</v>
      </c>
      <c r="E95" s="756" t="s">
        <v>1409</v>
      </c>
      <c r="F95" s="435">
        <v>400</v>
      </c>
      <c r="G95" s="752">
        <v>20</v>
      </c>
      <c r="H95" s="435">
        <v>400</v>
      </c>
      <c r="I95" s="752"/>
      <c r="J95" s="435"/>
      <c r="K95" s="752"/>
      <c r="L95" s="435"/>
      <c r="M95" s="753"/>
      <c r="N95" s="435"/>
    </row>
    <row r="96" spans="1:14">
      <c r="A96" s="370">
        <v>59</v>
      </c>
      <c r="B96" s="750" t="s">
        <v>1414</v>
      </c>
      <c r="C96" s="755">
        <v>20</v>
      </c>
      <c r="D96" s="404">
        <v>20</v>
      </c>
      <c r="E96" s="756" t="s">
        <v>1409</v>
      </c>
      <c r="F96" s="435">
        <v>400</v>
      </c>
      <c r="G96" s="752">
        <v>20</v>
      </c>
      <c r="H96" s="435">
        <v>400</v>
      </c>
      <c r="I96" s="752"/>
      <c r="J96" s="435"/>
      <c r="K96" s="752"/>
      <c r="L96" s="435"/>
      <c r="M96" s="753"/>
      <c r="N96" s="435"/>
    </row>
    <row r="97" spans="1:14">
      <c r="A97" s="370">
        <v>60</v>
      </c>
      <c r="B97" s="750" t="s">
        <v>1415</v>
      </c>
      <c r="C97" s="755">
        <v>120</v>
      </c>
      <c r="D97" s="404">
        <v>5</v>
      </c>
      <c r="E97" s="756" t="s">
        <v>1406</v>
      </c>
      <c r="F97" s="435">
        <v>600</v>
      </c>
      <c r="G97" s="752"/>
      <c r="H97" s="435"/>
      <c r="I97" s="752">
        <v>5</v>
      </c>
      <c r="J97" s="435">
        <v>600</v>
      </c>
      <c r="K97" s="752"/>
      <c r="L97" s="435"/>
      <c r="M97" s="753"/>
      <c r="N97" s="435"/>
    </row>
    <row r="98" spans="1:14">
      <c r="A98" s="370">
        <v>61</v>
      </c>
      <c r="B98" s="750" t="s">
        <v>1416</v>
      </c>
      <c r="C98" s="755">
        <v>25</v>
      </c>
      <c r="D98" s="404">
        <v>24</v>
      </c>
      <c r="E98" s="756" t="s">
        <v>1417</v>
      </c>
      <c r="F98" s="435">
        <v>600</v>
      </c>
      <c r="G98" s="752"/>
      <c r="H98" s="435"/>
      <c r="I98" s="752">
        <v>12</v>
      </c>
      <c r="J98" s="435">
        <v>300</v>
      </c>
      <c r="K98" s="752"/>
      <c r="L98" s="435"/>
      <c r="M98" s="753">
        <v>12</v>
      </c>
      <c r="N98" s="435">
        <v>300</v>
      </c>
    </row>
    <row r="99" spans="1:14">
      <c r="A99" s="370">
        <v>62</v>
      </c>
      <c r="B99" s="750" t="s">
        <v>1418</v>
      </c>
      <c r="C99" s="755">
        <v>35</v>
      </c>
      <c r="D99" s="404">
        <v>50</v>
      </c>
      <c r="E99" s="756" t="s">
        <v>1419</v>
      </c>
      <c r="F99" s="435">
        <v>1750</v>
      </c>
      <c r="G99" s="752">
        <v>25</v>
      </c>
      <c r="H99" s="435">
        <v>875</v>
      </c>
      <c r="I99" s="752"/>
      <c r="J99" s="435"/>
      <c r="K99" s="752">
        <v>25</v>
      </c>
      <c r="L99" s="435">
        <v>875</v>
      </c>
      <c r="M99" s="753"/>
      <c r="N99" s="435"/>
    </row>
    <row r="100" spans="1:14">
      <c r="A100" s="370">
        <v>63</v>
      </c>
      <c r="B100" s="750" t="s">
        <v>1420</v>
      </c>
      <c r="C100" s="755">
        <v>180</v>
      </c>
      <c r="D100" s="404">
        <v>30</v>
      </c>
      <c r="E100" s="752" t="s">
        <v>1421</v>
      </c>
      <c r="F100" s="435">
        <v>5400</v>
      </c>
      <c r="G100" s="752">
        <v>15</v>
      </c>
      <c r="H100" s="435">
        <v>2700</v>
      </c>
      <c r="I100" s="752"/>
      <c r="J100" s="435"/>
      <c r="K100" s="752">
        <v>15</v>
      </c>
      <c r="L100" s="435">
        <v>2700</v>
      </c>
      <c r="M100" s="753"/>
      <c r="N100" s="435"/>
    </row>
    <row r="101" spans="1:14">
      <c r="A101" s="370">
        <v>64</v>
      </c>
      <c r="B101" s="750" t="s">
        <v>1422</v>
      </c>
      <c r="C101" s="755">
        <v>300</v>
      </c>
      <c r="D101" s="404">
        <v>4</v>
      </c>
      <c r="E101" s="752" t="s">
        <v>43</v>
      </c>
      <c r="F101" s="435">
        <v>1200</v>
      </c>
      <c r="G101" s="752"/>
      <c r="H101" s="435"/>
      <c r="I101" s="752">
        <v>4</v>
      </c>
      <c r="J101" s="435">
        <v>1200</v>
      </c>
      <c r="K101" s="752"/>
      <c r="L101" s="435"/>
      <c r="M101" s="753"/>
      <c r="N101" s="435"/>
    </row>
    <row r="102" spans="1:14">
      <c r="A102" s="370">
        <v>65</v>
      </c>
      <c r="B102" s="750" t="s">
        <v>1423</v>
      </c>
      <c r="C102" s="755">
        <v>250</v>
      </c>
      <c r="D102" s="404">
        <v>4</v>
      </c>
      <c r="E102" s="752" t="s">
        <v>43</v>
      </c>
      <c r="F102" s="435">
        <v>1000</v>
      </c>
      <c r="G102" s="752"/>
      <c r="H102" s="435"/>
      <c r="I102" s="752">
        <v>4</v>
      </c>
      <c r="J102" s="435">
        <v>1000</v>
      </c>
      <c r="K102" s="752"/>
      <c r="L102" s="435"/>
      <c r="M102" s="753"/>
      <c r="N102" s="435"/>
    </row>
    <row r="103" spans="1:14">
      <c r="A103" s="370">
        <v>66</v>
      </c>
      <c r="B103" s="750" t="s">
        <v>1424</v>
      </c>
      <c r="C103" s="755">
        <v>50</v>
      </c>
      <c r="D103" s="404">
        <v>12</v>
      </c>
      <c r="E103" s="752" t="s">
        <v>43</v>
      </c>
      <c r="F103" s="435">
        <v>600</v>
      </c>
      <c r="G103" s="752">
        <v>12</v>
      </c>
      <c r="H103" s="435">
        <v>600</v>
      </c>
      <c r="I103" s="752"/>
      <c r="J103" s="435"/>
      <c r="K103" s="752"/>
      <c r="L103" s="435"/>
      <c r="M103" s="753"/>
      <c r="N103" s="435"/>
    </row>
    <row r="104" spans="1:14">
      <c r="A104" s="370">
        <v>67</v>
      </c>
      <c r="B104" s="750" t="s">
        <v>1425</v>
      </c>
      <c r="C104" s="755">
        <v>80</v>
      </c>
      <c r="D104" s="404">
        <v>6</v>
      </c>
      <c r="E104" s="752" t="s">
        <v>43</v>
      </c>
      <c r="F104" s="435">
        <v>480</v>
      </c>
      <c r="G104" s="752">
        <v>6</v>
      </c>
      <c r="H104" s="435">
        <v>480</v>
      </c>
      <c r="I104" s="752"/>
      <c r="J104" s="435"/>
      <c r="K104" s="752"/>
      <c r="L104" s="435"/>
      <c r="M104" s="753"/>
      <c r="N104" s="435"/>
    </row>
    <row r="105" spans="1:14">
      <c r="A105" s="370">
        <v>68</v>
      </c>
      <c r="B105" s="750" t="s">
        <v>1426</v>
      </c>
      <c r="C105" s="755">
        <v>120</v>
      </c>
      <c r="D105" s="404">
        <v>2</v>
      </c>
      <c r="E105" s="752" t="s">
        <v>43</v>
      </c>
      <c r="F105" s="435">
        <v>240</v>
      </c>
      <c r="G105" s="752">
        <v>2</v>
      </c>
      <c r="H105" s="435">
        <v>240</v>
      </c>
      <c r="I105" s="752"/>
      <c r="J105" s="435"/>
      <c r="K105" s="752"/>
      <c r="L105" s="435"/>
      <c r="M105" s="753"/>
      <c r="N105" s="435"/>
    </row>
    <row r="106" spans="1:14">
      <c r="A106" s="370">
        <v>69</v>
      </c>
      <c r="B106" s="750" t="s">
        <v>1427</v>
      </c>
      <c r="C106" s="755">
        <v>150</v>
      </c>
      <c r="D106" s="404">
        <v>30</v>
      </c>
      <c r="E106" s="752" t="s">
        <v>640</v>
      </c>
      <c r="F106" s="435">
        <v>4500</v>
      </c>
      <c r="G106" s="752">
        <v>10</v>
      </c>
      <c r="H106" s="435">
        <v>1500</v>
      </c>
      <c r="I106" s="752">
        <v>10</v>
      </c>
      <c r="J106" s="435">
        <v>1500</v>
      </c>
      <c r="K106" s="752">
        <v>10</v>
      </c>
      <c r="L106" s="435">
        <v>1500</v>
      </c>
      <c r="M106" s="753"/>
      <c r="N106" s="435"/>
    </row>
    <row r="107" spans="1:14">
      <c r="A107" s="370">
        <v>70</v>
      </c>
      <c r="B107" s="750" t="s">
        <v>1428</v>
      </c>
      <c r="C107" s="755">
        <v>50</v>
      </c>
      <c r="D107" s="404">
        <v>12</v>
      </c>
      <c r="E107" s="752" t="s">
        <v>1429</v>
      </c>
      <c r="F107" s="435">
        <v>600</v>
      </c>
      <c r="G107" s="752"/>
      <c r="H107" s="435"/>
      <c r="I107" s="752">
        <v>6</v>
      </c>
      <c r="J107" s="435">
        <v>300</v>
      </c>
      <c r="K107" s="752"/>
      <c r="L107" s="435"/>
      <c r="M107" s="753">
        <v>6</v>
      </c>
      <c r="N107" s="435">
        <v>300</v>
      </c>
    </row>
    <row r="108" spans="1:14">
      <c r="A108" s="370">
        <v>71</v>
      </c>
      <c r="B108" s="750" t="s">
        <v>1430</v>
      </c>
      <c r="C108" s="755">
        <v>30</v>
      </c>
      <c r="D108" s="404">
        <v>12</v>
      </c>
      <c r="E108" s="752" t="s">
        <v>1429</v>
      </c>
      <c r="F108" s="435">
        <v>360</v>
      </c>
      <c r="G108" s="752"/>
      <c r="H108" s="435"/>
      <c r="I108" s="752">
        <v>6</v>
      </c>
      <c r="J108" s="435">
        <v>180</v>
      </c>
      <c r="K108" s="752"/>
      <c r="L108" s="435"/>
      <c r="M108" s="753">
        <v>6</v>
      </c>
      <c r="N108" s="435">
        <v>180</v>
      </c>
    </row>
    <row r="109" spans="1:14">
      <c r="A109" s="370">
        <v>72</v>
      </c>
      <c r="B109" s="750" t="s">
        <v>1431</v>
      </c>
      <c r="C109" s="755">
        <v>18</v>
      </c>
      <c r="D109" s="404">
        <v>10</v>
      </c>
      <c r="E109" s="752" t="s">
        <v>1429</v>
      </c>
      <c r="F109" s="435">
        <v>180</v>
      </c>
      <c r="G109" s="752"/>
      <c r="H109" s="435"/>
      <c r="I109" s="752">
        <v>10</v>
      </c>
      <c r="J109" s="435">
        <v>180</v>
      </c>
      <c r="K109" s="752"/>
      <c r="L109" s="435"/>
      <c r="M109" s="753"/>
      <c r="N109" s="435"/>
    </row>
    <row r="110" spans="1:14">
      <c r="A110" s="370">
        <v>73</v>
      </c>
      <c r="B110" s="750" t="s">
        <v>1432</v>
      </c>
      <c r="C110" s="755">
        <v>80</v>
      </c>
      <c r="D110" s="404">
        <v>30</v>
      </c>
      <c r="E110" s="752" t="s">
        <v>1433</v>
      </c>
      <c r="F110" s="435">
        <v>1200</v>
      </c>
      <c r="G110" s="752">
        <v>10</v>
      </c>
      <c r="H110" s="435">
        <v>400</v>
      </c>
      <c r="I110" s="752">
        <v>10</v>
      </c>
      <c r="J110" s="435">
        <v>400</v>
      </c>
      <c r="K110" s="752">
        <v>10</v>
      </c>
      <c r="L110" s="435">
        <v>400</v>
      </c>
      <c r="M110" s="753"/>
      <c r="N110" s="435"/>
    </row>
    <row r="111" spans="1:14">
      <c r="A111" s="370">
        <v>74</v>
      </c>
      <c r="B111" s="750" t="s">
        <v>1434</v>
      </c>
      <c r="C111" s="755">
        <v>100</v>
      </c>
      <c r="D111" s="404">
        <v>30</v>
      </c>
      <c r="E111" s="752" t="s">
        <v>1435</v>
      </c>
      <c r="F111" s="435">
        <v>3000</v>
      </c>
      <c r="G111" s="752">
        <v>10</v>
      </c>
      <c r="H111" s="435">
        <v>1000</v>
      </c>
      <c r="I111" s="752">
        <v>10</v>
      </c>
      <c r="J111" s="435">
        <v>1000</v>
      </c>
      <c r="K111" s="752">
        <v>10</v>
      </c>
      <c r="L111" s="435">
        <v>1000</v>
      </c>
      <c r="M111" s="753"/>
      <c r="N111" s="435"/>
    </row>
    <row r="112" spans="1:14">
      <c r="A112" s="370">
        <v>75</v>
      </c>
      <c r="B112" s="750" t="s">
        <v>1436</v>
      </c>
      <c r="C112" s="755">
        <v>170</v>
      </c>
      <c r="D112" s="404">
        <v>30</v>
      </c>
      <c r="E112" s="752" t="s">
        <v>1433</v>
      </c>
      <c r="F112" s="435">
        <v>5100</v>
      </c>
      <c r="G112" s="752">
        <v>10</v>
      </c>
      <c r="H112" s="435">
        <v>1700</v>
      </c>
      <c r="I112" s="752">
        <v>10</v>
      </c>
      <c r="J112" s="435">
        <v>1700</v>
      </c>
      <c r="K112" s="752">
        <v>10</v>
      </c>
      <c r="L112" s="435">
        <v>1700</v>
      </c>
      <c r="M112" s="753"/>
      <c r="N112" s="435"/>
    </row>
    <row r="113" spans="1:14">
      <c r="A113" s="370">
        <v>76</v>
      </c>
      <c r="B113" s="750" t="s">
        <v>1437</v>
      </c>
      <c r="C113" s="755">
        <v>100</v>
      </c>
      <c r="D113" s="404">
        <v>9</v>
      </c>
      <c r="E113" s="752" t="s">
        <v>1435</v>
      </c>
      <c r="F113" s="435">
        <v>900</v>
      </c>
      <c r="G113" s="752">
        <v>3</v>
      </c>
      <c r="H113" s="435">
        <v>300</v>
      </c>
      <c r="I113" s="752">
        <v>3</v>
      </c>
      <c r="J113" s="435">
        <v>300</v>
      </c>
      <c r="K113" s="752">
        <v>3</v>
      </c>
      <c r="L113" s="435">
        <v>300</v>
      </c>
      <c r="M113" s="753"/>
      <c r="N113" s="435"/>
    </row>
    <row r="114" spans="1:14">
      <c r="A114" s="370">
        <v>77</v>
      </c>
      <c r="B114" s="750" t="s">
        <v>1438</v>
      </c>
      <c r="C114" s="755">
        <v>35</v>
      </c>
      <c r="D114" s="404">
        <v>24</v>
      </c>
      <c r="E114" s="752" t="s">
        <v>1421</v>
      </c>
      <c r="F114" s="435">
        <v>840</v>
      </c>
      <c r="G114" s="752">
        <v>12</v>
      </c>
      <c r="H114" s="435">
        <v>420</v>
      </c>
      <c r="I114" s="752"/>
      <c r="J114" s="435"/>
      <c r="K114" s="752">
        <v>12</v>
      </c>
      <c r="L114" s="435">
        <v>420</v>
      </c>
      <c r="M114" s="753"/>
      <c r="N114" s="435"/>
    </row>
    <row r="115" spans="1:14">
      <c r="A115" s="370">
        <v>78</v>
      </c>
      <c r="B115" s="750" t="s">
        <v>1439</v>
      </c>
      <c r="C115" s="755">
        <v>100</v>
      </c>
      <c r="D115" s="404">
        <v>30</v>
      </c>
      <c r="E115" s="752" t="s">
        <v>1440</v>
      </c>
      <c r="F115" s="435">
        <v>3000</v>
      </c>
      <c r="G115" s="752">
        <v>10</v>
      </c>
      <c r="H115" s="435">
        <v>1000</v>
      </c>
      <c r="I115" s="752">
        <v>10</v>
      </c>
      <c r="J115" s="435">
        <v>1000</v>
      </c>
      <c r="K115" s="752">
        <v>10</v>
      </c>
      <c r="L115" s="435">
        <v>1000</v>
      </c>
      <c r="M115" s="753"/>
      <c r="N115" s="435"/>
    </row>
    <row r="116" spans="1:14">
      <c r="A116" s="370">
        <v>79</v>
      </c>
      <c r="B116" s="750" t="s">
        <v>1441</v>
      </c>
      <c r="C116" s="755">
        <v>150</v>
      </c>
      <c r="D116" s="404">
        <v>24</v>
      </c>
      <c r="E116" s="752" t="s">
        <v>1421</v>
      </c>
      <c r="F116" s="435">
        <v>3600</v>
      </c>
      <c r="G116" s="752">
        <v>12</v>
      </c>
      <c r="H116" s="435">
        <v>1800</v>
      </c>
      <c r="I116" s="752"/>
      <c r="J116" s="435"/>
      <c r="K116" s="752">
        <v>12</v>
      </c>
      <c r="L116" s="435">
        <v>1800</v>
      </c>
      <c r="M116" s="753"/>
      <c r="N116" s="435"/>
    </row>
    <row r="117" spans="1:14">
      <c r="A117" s="370">
        <v>80</v>
      </c>
      <c r="B117" s="750" t="s">
        <v>1442</v>
      </c>
      <c r="C117" s="755">
        <v>80</v>
      </c>
      <c r="D117" s="404">
        <v>30</v>
      </c>
      <c r="E117" s="752" t="s">
        <v>1421</v>
      </c>
      <c r="F117" s="435">
        <v>2400</v>
      </c>
      <c r="G117" s="752">
        <v>10</v>
      </c>
      <c r="H117" s="435">
        <v>800</v>
      </c>
      <c r="I117" s="752">
        <v>10</v>
      </c>
      <c r="J117" s="435">
        <v>800</v>
      </c>
      <c r="K117" s="752">
        <v>10</v>
      </c>
      <c r="L117" s="435">
        <v>800</v>
      </c>
      <c r="M117" s="753"/>
      <c r="N117" s="435"/>
    </row>
    <row r="118" spans="1:14">
      <c r="A118" s="370">
        <v>81</v>
      </c>
      <c r="B118" s="750" t="s">
        <v>1443</v>
      </c>
      <c r="C118" s="755">
        <v>35</v>
      </c>
      <c r="D118" s="404">
        <v>12</v>
      </c>
      <c r="E118" s="752" t="s">
        <v>1421</v>
      </c>
      <c r="F118" s="435">
        <v>420</v>
      </c>
      <c r="G118" s="752">
        <v>12</v>
      </c>
      <c r="H118" s="435">
        <v>420</v>
      </c>
      <c r="I118" s="752"/>
      <c r="J118" s="435"/>
      <c r="K118" s="752"/>
      <c r="L118" s="435"/>
      <c r="M118" s="753"/>
      <c r="N118" s="435"/>
    </row>
    <row r="119" spans="1:14">
      <c r="A119" s="370">
        <v>82</v>
      </c>
      <c r="B119" s="750" t="s">
        <v>1444</v>
      </c>
      <c r="C119" s="755">
        <v>380</v>
      </c>
      <c r="D119" s="404">
        <v>8</v>
      </c>
      <c r="E119" s="752" t="s">
        <v>1445</v>
      </c>
      <c r="F119" s="435">
        <v>3000</v>
      </c>
      <c r="G119" s="752">
        <v>2</v>
      </c>
      <c r="H119" s="435">
        <v>760</v>
      </c>
      <c r="I119" s="752">
        <v>2</v>
      </c>
      <c r="J119" s="435">
        <v>760</v>
      </c>
      <c r="K119" s="752">
        <v>2</v>
      </c>
      <c r="L119" s="435">
        <v>760</v>
      </c>
      <c r="M119" s="753">
        <v>2</v>
      </c>
      <c r="N119" s="435">
        <v>7600</v>
      </c>
    </row>
    <row r="120" spans="1:14">
      <c r="A120" s="370">
        <v>83</v>
      </c>
      <c r="B120" s="750" t="s">
        <v>1446</v>
      </c>
      <c r="C120" s="755">
        <v>55</v>
      </c>
      <c r="D120" s="404">
        <v>2</v>
      </c>
      <c r="E120" s="752" t="s">
        <v>1447</v>
      </c>
      <c r="F120" s="435">
        <v>110</v>
      </c>
      <c r="G120" s="752">
        <v>2</v>
      </c>
      <c r="H120" s="435">
        <v>110</v>
      </c>
      <c r="I120" s="752"/>
      <c r="J120" s="435"/>
      <c r="K120" s="752"/>
      <c r="L120" s="435"/>
      <c r="M120" s="753"/>
      <c r="N120" s="435"/>
    </row>
    <row r="121" spans="1:14">
      <c r="A121" s="370">
        <v>84</v>
      </c>
      <c r="B121" s="750" t="s">
        <v>1448</v>
      </c>
      <c r="C121" s="755">
        <v>120</v>
      </c>
      <c r="D121" s="404">
        <v>3</v>
      </c>
      <c r="E121" s="752" t="s">
        <v>1435</v>
      </c>
      <c r="F121" s="435">
        <v>360</v>
      </c>
      <c r="G121" s="752"/>
      <c r="H121" s="435"/>
      <c r="I121" s="752">
        <v>3</v>
      </c>
      <c r="J121" s="435">
        <v>360</v>
      </c>
      <c r="K121" s="752"/>
      <c r="L121" s="435"/>
      <c r="M121" s="753"/>
      <c r="N121" s="435"/>
    </row>
    <row r="122" spans="1:14">
      <c r="A122" s="21" t="s">
        <v>82</v>
      </c>
      <c r="B122" s="22"/>
      <c r="C122" s="270">
        <f>SUM(C94:C121)</f>
        <v>2873</v>
      </c>
      <c r="D122" s="271">
        <f>SUM(D94:D121)</f>
        <v>493</v>
      </c>
      <c r="E122" s="272"/>
      <c r="F122" s="270">
        <f>SUM(F94:F121)</f>
        <v>42640</v>
      </c>
      <c r="G122" s="373">
        <f>SUM(G94:G121)</f>
        <v>223</v>
      </c>
      <c r="H122" s="270">
        <f>SUM(H94:H121)</f>
        <v>16305</v>
      </c>
      <c r="I122" s="374">
        <f>SUM(I94:I121)</f>
        <v>115</v>
      </c>
      <c r="J122" s="375">
        <f>SUM(J94:J121)</f>
        <v>11580</v>
      </c>
      <c r="K122" s="374">
        <f>SUM(K94:K121)</f>
        <v>129</v>
      </c>
      <c r="L122" s="270">
        <f>SUM(L94:L121)</f>
        <v>13255</v>
      </c>
      <c r="M122" s="270">
        <f>SUM(M94:M121)</f>
        <v>26</v>
      </c>
      <c r="N122" s="376">
        <f>SUM(N94:N121)</f>
        <v>8380</v>
      </c>
    </row>
    <row r="124" spans="1:14">
      <c r="A124" s="182" t="s">
        <v>0</v>
      </c>
      <c r="B124" s="181"/>
      <c r="C124" s="181"/>
    </row>
    <row r="125" spans="1:14">
      <c r="A125" s="182"/>
      <c r="B125" s="181"/>
      <c r="C125" s="181"/>
    </row>
    <row r="126" spans="1:14" customHeight="1" ht="15.75">
      <c r="F126" s="32" t="s">
        <v>1</v>
      </c>
      <c r="G126" s="32"/>
      <c r="H126" s="32"/>
      <c r="I126" s="32"/>
    </row>
    <row r="127" spans="1:14">
      <c r="G127" s="35" t="s">
        <v>1350</v>
      </c>
      <c r="H127" s="35"/>
    </row>
    <row r="129" spans="1:14">
      <c r="A129" s="310" t="s">
        <v>541</v>
      </c>
      <c r="B129" s="310"/>
      <c r="C129" s="310"/>
      <c r="D129" s="310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>
      <c r="A130" s="41" t="s">
        <v>751</v>
      </c>
      <c r="B130" s="41"/>
      <c r="C130" s="41"/>
      <c r="D130" s="41"/>
      <c r="E130" s="41"/>
      <c r="F130" s="42" t="s">
        <v>5</v>
      </c>
      <c r="G130" s="42"/>
      <c r="H130" s="42"/>
      <c r="I130" s="42"/>
      <c r="J130" s="42"/>
      <c r="K130" s="43" t="s">
        <v>840</v>
      </c>
      <c r="L130" s="43"/>
      <c r="M130" s="43"/>
      <c r="N130" s="43"/>
    </row>
    <row r="131" spans="1:14">
      <c r="A131" s="184" t="s">
        <v>1352</v>
      </c>
      <c r="B131" s="184"/>
      <c r="C131" s="184"/>
      <c r="D131" s="184"/>
      <c r="E131" s="184"/>
      <c r="F131" s="45" t="s">
        <v>8</v>
      </c>
      <c r="G131" s="42" t="s">
        <v>9</v>
      </c>
      <c r="H131" s="42"/>
      <c r="I131" s="42" t="s">
        <v>10</v>
      </c>
      <c r="J131" s="42"/>
      <c r="K131" s="46" t="s">
        <v>11</v>
      </c>
      <c r="L131" s="46"/>
      <c r="M131" s="46"/>
      <c r="N131" s="46"/>
    </row>
    <row r="132" spans="1:14">
      <c r="A132" s="47" t="s">
        <v>12</v>
      </c>
      <c r="B132" s="47" t="s">
        <v>13</v>
      </c>
      <c r="C132" s="47" t="s">
        <v>14</v>
      </c>
      <c r="D132" s="48" t="s">
        <v>15</v>
      </c>
      <c r="E132" s="49"/>
      <c r="F132" s="47" t="s">
        <v>16</v>
      </c>
      <c r="G132" s="42" t="s">
        <v>17</v>
      </c>
      <c r="H132" s="42"/>
      <c r="I132" s="42"/>
      <c r="J132" s="42"/>
      <c r="K132" s="42"/>
      <c r="L132" s="42"/>
      <c r="M132" s="42"/>
      <c r="N132" s="42"/>
    </row>
    <row r="133" spans="1:14">
      <c r="A133" s="47"/>
      <c r="B133" s="47"/>
      <c r="C133" s="47"/>
      <c r="D133" s="50"/>
      <c r="E133" s="51"/>
      <c r="F133" s="47"/>
      <c r="G133" s="52" t="s">
        <v>18</v>
      </c>
      <c r="H133" s="52"/>
      <c r="I133" s="185" t="s">
        <v>19</v>
      </c>
      <c r="J133" s="185"/>
      <c r="K133" s="54" t="s">
        <v>20</v>
      </c>
      <c r="L133" s="54"/>
      <c r="M133" s="186" t="s">
        <v>21</v>
      </c>
      <c r="N133" s="186"/>
    </row>
    <row r="134" spans="1:14">
      <c r="A134" s="47"/>
      <c r="B134" s="47"/>
      <c r="C134" s="47"/>
      <c r="D134" s="57" t="s">
        <v>22</v>
      </c>
      <c r="E134" s="57" t="s">
        <v>13</v>
      </c>
      <c r="F134" s="47"/>
      <c r="G134" s="45" t="s">
        <v>23</v>
      </c>
      <c r="H134" s="57" t="s">
        <v>24</v>
      </c>
      <c r="I134" s="57" t="s">
        <v>23</v>
      </c>
      <c r="J134" s="57" t="s">
        <v>24</v>
      </c>
      <c r="K134" s="57" t="s">
        <v>23</v>
      </c>
      <c r="L134" s="57" t="s">
        <v>24</v>
      </c>
      <c r="M134" s="57" t="s">
        <v>23</v>
      </c>
      <c r="N134" s="57" t="s">
        <v>24</v>
      </c>
    </row>
    <row r="135" spans="1:14">
      <c r="A135" s="366">
        <v>85</v>
      </c>
      <c r="B135" s="750" t="s">
        <v>1449</v>
      </c>
      <c r="C135" s="755">
        <v>50</v>
      </c>
      <c r="D135" s="404">
        <v>50</v>
      </c>
      <c r="E135" s="756" t="s">
        <v>1450</v>
      </c>
      <c r="F135" s="435">
        <v>2500</v>
      </c>
      <c r="G135" s="752">
        <v>25</v>
      </c>
      <c r="H135" s="435">
        <v>1250</v>
      </c>
      <c r="I135" s="752"/>
      <c r="J135" s="435"/>
      <c r="K135" s="752">
        <v>25</v>
      </c>
      <c r="L135" s="435">
        <v>1250</v>
      </c>
      <c r="M135" s="753"/>
      <c r="N135" s="435"/>
    </row>
    <row r="136" spans="1:14">
      <c r="A136" s="366">
        <v>86</v>
      </c>
      <c r="B136" s="750" t="s">
        <v>1451</v>
      </c>
      <c r="C136" s="755">
        <v>130</v>
      </c>
      <c r="D136" s="404">
        <v>6</v>
      </c>
      <c r="E136" s="756" t="s">
        <v>1421</v>
      </c>
      <c r="F136" s="435">
        <v>760</v>
      </c>
      <c r="G136" s="752">
        <v>6</v>
      </c>
      <c r="H136" s="435">
        <v>760</v>
      </c>
      <c r="I136" s="752"/>
      <c r="J136" s="435"/>
      <c r="K136" s="752"/>
      <c r="L136" s="435"/>
      <c r="M136" s="753"/>
      <c r="N136" s="435"/>
    </row>
    <row r="137" spans="1:14">
      <c r="A137" s="366">
        <v>87</v>
      </c>
      <c r="B137" s="750" t="s">
        <v>1452</v>
      </c>
      <c r="C137" s="755">
        <v>25</v>
      </c>
      <c r="D137" s="404">
        <v>6</v>
      </c>
      <c r="E137" s="756" t="s">
        <v>1421</v>
      </c>
      <c r="F137" s="435">
        <v>150</v>
      </c>
      <c r="G137" s="752">
        <v>6</v>
      </c>
      <c r="H137" s="435">
        <v>150</v>
      </c>
      <c r="I137" s="752"/>
      <c r="J137" s="435"/>
      <c r="K137" s="752"/>
      <c r="L137" s="435"/>
      <c r="M137" s="753"/>
      <c r="N137" s="435"/>
    </row>
    <row r="138" spans="1:14">
      <c r="A138" s="366">
        <v>88</v>
      </c>
      <c r="B138" s="754" t="s">
        <v>1453</v>
      </c>
      <c r="C138" s="755">
        <v>35</v>
      </c>
      <c r="D138" s="404">
        <v>30</v>
      </c>
      <c r="E138" s="752" t="s">
        <v>46</v>
      </c>
      <c r="F138" s="435">
        <v>1050</v>
      </c>
      <c r="G138" s="752">
        <v>30</v>
      </c>
      <c r="H138" s="435">
        <v>1050</v>
      </c>
      <c r="I138" s="752"/>
      <c r="J138" s="435"/>
      <c r="K138" s="752"/>
      <c r="L138" s="435"/>
      <c r="M138" s="753"/>
      <c r="N138" s="435"/>
    </row>
    <row r="139" spans="1:14">
      <c r="A139" s="366">
        <v>89</v>
      </c>
      <c r="B139" s="754" t="s">
        <v>1454</v>
      </c>
      <c r="C139" s="755">
        <v>35</v>
      </c>
      <c r="D139" s="404">
        <v>30</v>
      </c>
      <c r="E139" s="752" t="s">
        <v>46</v>
      </c>
      <c r="F139" s="435">
        <v>1050</v>
      </c>
      <c r="G139" s="752">
        <v>30</v>
      </c>
      <c r="H139" s="435">
        <v>1050</v>
      </c>
      <c r="I139" s="752"/>
      <c r="J139" s="435"/>
      <c r="K139" s="752"/>
      <c r="L139" s="435"/>
      <c r="M139" s="753"/>
      <c r="N139" s="435"/>
    </row>
    <row r="140" spans="1:14">
      <c r="A140" s="413"/>
      <c r="B140" s="758" t="s">
        <v>1455</v>
      </c>
      <c r="C140" s="759"/>
      <c r="D140" s="759"/>
      <c r="E140" s="760"/>
      <c r="F140" s="761"/>
      <c r="G140" s="760"/>
      <c r="H140" s="761"/>
      <c r="I140" s="760"/>
      <c r="J140" s="761"/>
      <c r="K140" s="760"/>
      <c r="L140" s="761"/>
      <c r="M140" s="760"/>
      <c r="N140" s="761"/>
    </row>
    <row r="141" spans="1:14">
      <c r="A141" s="366">
        <v>90</v>
      </c>
      <c r="B141" s="756" t="s">
        <v>1456</v>
      </c>
      <c r="C141" s="755">
        <v>50</v>
      </c>
      <c r="D141" s="404">
        <v>4000</v>
      </c>
      <c r="E141" s="752" t="s">
        <v>1457</v>
      </c>
      <c r="F141" s="435">
        <v>200000</v>
      </c>
      <c r="G141" s="762">
        <v>1000</v>
      </c>
      <c r="H141" s="715">
        <v>50000</v>
      </c>
      <c r="I141" s="762">
        <v>1500</v>
      </c>
      <c r="J141" s="715">
        <v>75000</v>
      </c>
      <c r="K141" s="762">
        <v>1500</v>
      </c>
      <c r="L141" s="715">
        <v>75000</v>
      </c>
      <c r="M141" s="753"/>
      <c r="N141" s="715"/>
    </row>
    <row r="142" spans="1:14">
      <c r="A142" s="366">
        <v>91</v>
      </c>
      <c r="B142" s="756" t="s">
        <v>1458</v>
      </c>
      <c r="C142" s="755">
        <v>55</v>
      </c>
      <c r="D142" s="404">
        <v>2000</v>
      </c>
      <c r="E142" s="752" t="s">
        <v>1457</v>
      </c>
      <c r="F142" s="435">
        <v>110000</v>
      </c>
      <c r="G142" s="762">
        <v>1000</v>
      </c>
      <c r="H142" s="715">
        <v>55000</v>
      </c>
      <c r="I142" s="762"/>
      <c r="J142" s="715"/>
      <c r="K142" s="762">
        <v>1000</v>
      </c>
      <c r="L142" s="715">
        <v>55000</v>
      </c>
      <c r="M142" s="763"/>
      <c r="N142" s="715"/>
    </row>
    <row r="143" spans="1:14">
      <c r="A143" s="366">
        <v>92</v>
      </c>
      <c r="B143" s="756" t="s">
        <v>1459</v>
      </c>
      <c r="C143" s="756"/>
      <c r="D143" s="756"/>
      <c r="E143" s="156"/>
      <c r="F143" s="435">
        <v>90000</v>
      </c>
      <c r="G143" s="752"/>
      <c r="H143" s="715">
        <v>45000</v>
      </c>
      <c r="I143" s="752"/>
      <c r="J143" s="715"/>
      <c r="K143" s="752"/>
      <c r="L143" s="715">
        <v>45000</v>
      </c>
      <c r="M143" s="753"/>
      <c r="N143" s="715"/>
    </row>
    <row r="144" spans="1:14">
      <c r="A144" s="413"/>
      <c r="B144" s="758" t="s">
        <v>1460</v>
      </c>
      <c r="C144" s="759"/>
      <c r="D144" s="759"/>
      <c r="E144" s="760"/>
      <c r="F144" s="764"/>
      <c r="G144" s="760"/>
      <c r="H144" s="761"/>
      <c r="I144" s="760"/>
      <c r="J144" s="761"/>
      <c r="K144" s="760"/>
      <c r="L144" s="761"/>
      <c r="M144" s="760"/>
      <c r="N144" s="761"/>
    </row>
    <row r="145" spans="1:14">
      <c r="A145" s="366">
        <v>93</v>
      </c>
      <c r="B145" s="756" t="s">
        <v>1461</v>
      </c>
      <c r="C145" s="756"/>
      <c r="D145" s="756"/>
      <c r="E145" s="156"/>
      <c r="F145" s="435">
        <v>160000</v>
      </c>
      <c r="G145" s="752"/>
      <c r="H145" s="715">
        <v>80000</v>
      </c>
      <c r="I145" s="752"/>
      <c r="J145" s="715"/>
      <c r="K145" s="755"/>
      <c r="L145" s="715">
        <v>80000</v>
      </c>
      <c r="M145" s="156"/>
      <c r="N145" s="368"/>
    </row>
    <row r="146" spans="1:14">
      <c r="A146" s="366">
        <v>94</v>
      </c>
      <c r="B146" s="756" t="s">
        <v>1462</v>
      </c>
      <c r="C146" s="756"/>
      <c r="D146" s="756"/>
      <c r="E146" s="156"/>
      <c r="F146" s="435">
        <v>160000</v>
      </c>
      <c r="G146" s="752"/>
      <c r="H146" s="715">
        <v>80000</v>
      </c>
      <c r="I146" s="752"/>
      <c r="J146" s="715"/>
      <c r="K146" s="755"/>
      <c r="L146" s="715">
        <v>80000</v>
      </c>
      <c r="M146" s="156"/>
      <c r="N146" s="368"/>
    </row>
    <row r="147" spans="1:14">
      <c r="A147" s="413"/>
      <c r="B147" s="758" t="s">
        <v>1463</v>
      </c>
      <c r="C147" s="759"/>
      <c r="D147" s="759"/>
      <c r="E147" s="760"/>
      <c r="F147" s="764"/>
      <c r="G147" s="760"/>
      <c r="H147" s="761"/>
      <c r="I147" s="760"/>
      <c r="J147" s="761"/>
      <c r="K147" s="760"/>
      <c r="L147" s="761"/>
      <c r="M147" s="760"/>
      <c r="N147" s="761"/>
    </row>
    <row r="148" spans="1:14">
      <c r="A148" s="366">
        <v>95</v>
      </c>
      <c r="B148" s="756" t="s">
        <v>1464</v>
      </c>
      <c r="C148" s="756"/>
      <c r="D148" s="756"/>
      <c r="E148" s="156"/>
      <c r="F148" s="435">
        <v>122600</v>
      </c>
      <c r="G148" s="752"/>
      <c r="H148" s="715">
        <v>61300</v>
      </c>
      <c r="I148" s="752"/>
      <c r="J148" s="715"/>
      <c r="K148" s="755"/>
      <c r="L148" s="715">
        <v>61300</v>
      </c>
      <c r="M148" s="753"/>
      <c r="N148" s="715"/>
    </row>
    <row r="149" spans="1:14">
      <c r="A149" s="366">
        <v>96</v>
      </c>
      <c r="B149" s="756" t="s">
        <v>1465</v>
      </c>
      <c r="C149" s="756"/>
      <c r="D149" s="756"/>
      <c r="E149" s="156"/>
      <c r="F149" s="435">
        <v>100000</v>
      </c>
      <c r="G149" s="752"/>
      <c r="H149" s="715">
        <v>30000</v>
      </c>
      <c r="I149" s="752"/>
      <c r="J149" s="715">
        <v>30000</v>
      </c>
      <c r="K149" s="752"/>
      <c r="L149" s="715">
        <v>30000</v>
      </c>
      <c r="M149" s="765"/>
      <c r="N149" s="715">
        <v>10000</v>
      </c>
    </row>
    <row r="150" spans="1:14">
      <c r="A150" s="366">
        <v>97</v>
      </c>
      <c r="B150" s="756" t="s">
        <v>1466</v>
      </c>
      <c r="C150" s="755">
        <v>530</v>
      </c>
      <c r="D150" s="404">
        <v>20</v>
      </c>
      <c r="E150" s="756" t="s">
        <v>1467</v>
      </c>
      <c r="F150" s="435">
        <v>10600</v>
      </c>
      <c r="G150" s="752">
        <v>10</v>
      </c>
      <c r="H150" s="715">
        <v>5300</v>
      </c>
      <c r="I150" s="752"/>
      <c r="J150" s="715"/>
      <c r="K150" s="752">
        <v>10</v>
      </c>
      <c r="L150" s="715">
        <v>5300</v>
      </c>
      <c r="M150" s="753"/>
      <c r="N150" s="715"/>
    </row>
    <row r="151" spans="1:14">
      <c r="A151" s="366">
        <v>98</v>
      </c>
      <c r="B151" s="756" t="s">
        <v>1468</v>
      </c>
      <c r="C151" s="755">
        <v>120</v>
      </c>
      <c r="D151" s="404">
        <v>30</v>
      </c>
      <c r="E151" s="756" t="s">
        <v>1467</v>
      </c>
      <c r="F151" s="435">
        <v>3600</v>
      </c>
      <c r="G151" s="752">
        <v>15</v>
      </c>
      <c r="H151" s="715">
        <v>1800</v>
      </c>
      <c r="I151" s="752"/>
      <c r="J151" s="715"/>
      <c r="K151" s="752">
        <v>15</v>
      </c>
      <c r="L151" s="715">
        <v>1800</v>
      </c>
      <c r="M151" s="753"/>
      <c r="N151" s="715"/>
    </row>
    <row r="152" spans="1:14">
      <c r="A152" s="366">
        <v>99</v>
      </c>
      <c r="B152" s="756" t="s">
        <v>1469</v>
      </c>
      <c r="C152" s="755">
        <v>35</v>
      </c>
      <c r="D152" s="404">
        <v>720</v>
      </c>
      <c r="E152" s="756" t="s">
        <v>1470</v>
      </c>
      <c r="F152" s="435">
        <v>25200</v>
      </c>
      <c r="G152" s="752">
        <v>180</v>
      </c>
      <c r="H152" s="715">
        <v>6300</v>
      </c>
      <c r="I152" s="752">
        <v>180</v>
      </c>
      <c r="J152" s="715">
        <v>6300</v>
      </c>
      <c r="K152" s="752">
        <v>180</v>
      </c>
      <c r="L152" s="715">
        <v>6300</v>
      </c>
      <c r="M152" s="753">
        <v>180</v>
      </c>
      <c r="N152" s="715">
        <v>6300</v>
      </c>
    </row>
    <row r="153" spans="1:14">
      <c r="A153" s="366">
        <v>100</v>
      </c>
      <c r="B153" s="756" t="s">
        <v>1471</v>
      </c>
      <c r="C153" s="755">
        <v>250</v>
      </c>
      <c r="D153" s="404">
        <v>20</v>
      </c>
      <c r="E153" s="756" t="s">
        <v>1406</v>
      </c>
      <c r="F153" s="435">
        <v>5000</v>
      </c>
      <c r="G153" s="752">
        <v>10</v>
      </c>
      <c r="H153" s="435">
        <v>2500</v>
      </c>
      <c r="I153" s="752"/>
      <c r="J153" s="435"/>
      <c r="K153" s="752">
        <v>10</v>
      </c>
      <c r="L153" s="435">
        <v>2500</v>
      </c>
      <c r="M153" s="753"/>
      <c r="N153" s="435"/>
    </row>
    <row r="154" spans="1:14">
      <c r="A154" s="366">
        <v>101</v>
      </c>
      <c r="B154" s="756" t="s">
        <v>1472</v>
      </c>
      <c r="C154" s="755">
        <v>150</v>
      </c>
      <c r="D154" s="404">
        <v>20</v>
      </c>
      <c r="E154" s="756" t="s">
        <v>1406</v>
      </c>
      <c r="F154" s="435">
        <v>3000</v>
      </c>
      <c r="G154" s="752">
        <v>10</v>
      </c>
      <c r="H154" s="435">
        <v>1500</v>
      </c>
      <c r="I154" s="752"/>
      <c r="J154" s="435"/>
      <c r="K154" s="752">
        <v>10</v>
      </c>
      <c r="L154" s="435">
        <v>1500</v>
      </c>
      <c r="M154" s="753"/>
      <c r="N154" s="435"/>
    </row>
    <row r="155" spans="1:14">
      <c r="A155" s="366">
        <v>102</v>
      </c>
      <c r="B155" s="756" t="s">
        <v>1473</v>
      </c>
      <c r="C155" s="756"/>
      <c r="D155" s="756"/>
      <c r="E155" s="156"/>
      <c r="F155" s="435">
        <v>14000</v>
      </c>
      <c r="G155" s="752"/>
      <c r="H155" s="435">
        <v>7000</v>
      </c>
      <c r="I155" s="752"/>
      <c r="J155" s="435"/>
      <c r="K155" s="752"/>
      <c r="L155" s="435">
        <v>7000</v>
      </c>
      <c r="M155" s="753"/>
      <c r="N155" s="435"/>
    </row>
    <row r="156" spans="1:14">
      <c r="A156" s="366">
        <v>103</v>
      </c>
      <c r="B156" s="756" t="s">
        <v>1474</v>
      </c>
      <c r="C156" s="756"/>
      <c r="D156" s="756"/>
      <c r="E156" s="156"/>
      <c r="F156" s="435">
        <v>20000</v>
      </c>
      <c r="G156" s="752"/>
      <c r="H156" s="435"/>
      <c r="I156" s="755"/>
      <c r="J156" s="435">
        <v>10000</v>
      </c>
      <c r="K156" s="752"/>
      <c r="L156" s="435">
        <v>10000</v>
      </c>
      <c r="M156" s="753"/>
      <c r="N156" s="435"/>
    </row>
    <row r="157" spans="1:14">
      <c r="A157" s="366">
        <v>104</v>
      </c>
      <c r="B157" s="756" t="s">
        <v>1475</v>
      </c>
      <c r="C157" s="756"/>
      <c r="D157" s="756"/>
      <c r="E157" s="156"/>
      <c r="F157" s="435">
        <v>16000</v>
      </c>
      <c r="G157" s="752"/>
      <c r="H157" s="435">
        <v>10000</v>
      </c>
      <c r="I157" s="752"/>
      <c r="J157" s="766"/>
      <c r="K157" s="752"/>
      <c r="L157" s="435">
        <v>6000</v>
      </c>
      <c r="M157" s="753"/>
      <c r="N157" s="435"/>
    </row>
    <row r="158" spans="1:14">
      <c r="A158" s="413"/>
      <c r="B158" s="767" t="s">
        <v>1476</v>
      </c>
      <c r="C158" s="759"/>
      <c r="D158" s="759"/>
      <c r="E158" s="760"/>
      <c r="F158" s="768"/>
      <c r="G158" s="769"/>
      <c r="H158" s="768"/>
      <c r="I158" s="769"/>
      <c r="J158" s="770"/>
      <c r="K158" s="769"/>
      <c r="L158" s="768"/>
      <c r="M158" s="771"/>
      <c r="N158" s="768"/>
    </row>
    <row r="159" spans="1:14">
      <c r="A159" s="366">
        <v>105</v>
      </c>
      <c r="B159" s="750" t="s">
        <v>1477</v>
      </c>
      <c r="C159" s="755">
        <v>6048</v>
      </c>
      <c r="D159" s="404">
        <v>4</v>
      </c>
      <c r="E159" s="756" t="s">
        <v>1478</v>
      </c>
      <c r="F159" s="435">
        <v>24192</v>
      </c>
      <c r="G159" s="752"/>
      <c r="H159" s="435"/>
      <c r="I159" s="752">
        <v>2</v>
      </c>
      <c r="J159" s="435">
        <v>12096</v>
      </c>
      <c r="K159" s="752"/>
      <c r="L159" s="435"/>
      <c r="M159" s="753">
        <v>2</v>
      </c>
      <c r="N159" s="435">
        <v>12095</v>
      </c>
    </row>
    <row r="160" spans="1:14">
      <c r="A160" s="366">
        <v>106</v>
      </c>
      <c r="B160" s="750" t="s">
        <v>1479</v>
      </c>
      <c r="C160" s="755">
        <v>1690</v>
      </c>
      <c r="D160" s="404">
        <v>3</v>
      </c>
      <c r="E160" s="756" t="s">
        <v>1478</v>
      </c>
      <c r="F160" s="435">
        <v>5070</v>
      </c>
      <c r="G160" s="752">
        <v>3</v>
      </c>
      <c r="H160" s="435">
        <v>5070</v>
      </c>
      <c r="I160" s="752"/>
      <c r="J160" s="435"/>
      <c r="K160" s="752"/>
      <c r="L160" s="435"/>
      <c r="M160" s="753"/>
      <c r="N160" s="435"/>
    </row>
    <row r="161" spans="1:14">
      <c r="A161" s="366">
        <v>107</v>
      </c>
      <c r="B161" s="750" t="s">
        <v>1480</v>
      </c>
      <c r="C161" s="755">
        <v>19965</v>
      </c>
      <c r="D161" s="404">
        <v>1</v>
      </c>
      <c r="E161" s="756" t="s">
        <v>1481</v>
      </c>
      <c r="F161" s="435">
        <v>19965</v>
      </c>
      <c r="G161" s="752"/>
      <c r="H161" s="435"/>
      <c r="I161" s="752">
        <v>1</v>
      </c>
      <c r="J161" s="435">
        <v>19965</v>
      </c>
      <c r="K161" s="752"/>
      <c r="L161" s="435"/>
      <c r="M161" s="753"/>
      <c r="N161" s="435"/>
    </row>
    <row r="162" spans="1:14">
      <c r="A162" s="366">
        <v>108</v>
      </c>
      <c r="B162" s="750" t="s">
        <v>1482</v>
      </c>
      <c r="C162" s="755">
        <v>3915</v>
      </c>
      <c r="D162" s="404">
        <v>1</v>
      </c>
      <c r="E162" s="756" t="s">
        <v>1447</v>
      </c>
      <c r="F162" s="435">
        <v>3915</v>
      </c>
      <c r="G162" s="752"/>
      <c r="H162" s="435">
        <v>3915</v>
      </c>
      <c r="I162" s="752">
        <v>1</v>
      </c>
      <c r="J162" s="435"/>
      <c r="K162" s="752"/>
      <c r="L162" s="435"/>
      <c r="M162" s="753"/>
      <c r="N162" s="435"/>
    </row>
    <row r="163" spans="1:14">
      <c r="A163" s="21" t="s">
        <v>82</v>
      </c>
      <c r="B163" s="22"/>
      <c r="C163" s="406">
        <f>SUM(C135:C162)</f>
        <v>33083</v>
      </c>
      <c r="D163" s="772">
        <f>SUM(D135:D162)</f>
        <v>6941</v>
      </c>
      <c r="E163" s="405"/>
      <c r="F163" s="408">
        <f>SUM(F135:F162)</f>
        <v>1098652</v>
      </c>
      <c r="G163" s="409">
        <f>SUM(G135:G162)</f>
        <v>2325</v>
      </c>
      <c r="H163" s="410">
        <f>SUM(H135:H162)</f>
        <v>448945</v>
      </c>
      <c r="I163" s="411">
        <f>SUM(I135:I162)</f>
        <v>1684</v>
      </c>
      <c r="J163" s="412">
        <f>SUM(J135:J162)</f>
        <v>153361</v>
      </c>
      <c r="K163" s="411">
        <f>SUM(K135:K162)</f>
        <v>2750</v>
      </c>
      <c r="L163" s="410">
        <f>SUM(L135:L162)</f>
        <v>467950</v>
      </c>
      <c r="M163" s="410">
        <f>SUM(M135:M162)</f>
        <v>182</v>
      </c>
      <c r="N163" s="408">
        <f>SUM(N135:N162)</f>
        <v>28395</v>
      </c>
    </row>
    <row r="164" spans="1:14">
      <c r="C164" s="773"/>
      <c r="D164" s="774"/>
      <c r="F164" s="773"/>
      <c r="H164" s="773"/>
      <c r="J164" s="773"/>
      <c r="L164" s="773"/>
      <c r="N164" s="773"/>
    </row>
    <row r="165" spans="1:14">
      <c r="A165" s="182" t="s">
        <v>0</v>
      </c>
      <c r="B165" s="181"/>
      <c r="C165" s="181"/>
    </row>
    <row r="166" spans="1:14">
      <c r="A166" s="182"/>
      <c r="B166" s="181"/>
      <c r="C166" s="181"/>
    </row>
    <row r="167" spans="1:14" customHeight="1" ht="15.75">
      <c r="F167" s="32" t="s">
        <v>1</v>
      </c>
      <c r="G167" s="32"/>
      <c r="H167" s="32"/>
      <c r="I167" s="32"/>
    </row>
    <row r="168" spans="1:14">
      <c r="G168" s="35" t="s">
        <v>1350</v>
      </c>
      <c r="H168" s="35"/>
    </row>
    <row r="170" spans="1:14">
      <c r="A170" s="310" t="s">
        <v>541</v>
      </c>
      <c r="B170" s="310"/>
      <c r="C170" s="310"/>
      <c r="D170" s="310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>
      <c r="A171" s="41" t="s">
        <v>751</v>
      </c>
      <c r="B171" s="41"/>
      <c r="C171" s="41"/>
      <c r="D171" s="41"/>
      <c r="E171" s="41"/>
      <c r="F171" s="42" t="s">
        <v>5</v>
      </c>
      <c r="G171" s="42"/>
      <c r="H171" s="42"/>
      <c r="I171" s="42"/>
      <c r="J171" s="42"/>
      <c r="K171" s="43" t="s">
        <v>1483</v>
      </c>
      <c r="L171" s="43"/>
      <c r="M171" s="43"/>
      <c r="N171" s="43"/>
    </row>
    <row r="172" spans="1:14">
      <c r="A172" s="184" t="s">
        <v>1352</v>
      </c>
      <c r="B172" s="184"/>
      <c r="C172" s="184"/>
      <c r="D172" s="184"/>
      <c r="E172" s="184"/>
      <c r="F172" s="45" t="s">
        <v>8</v>
      </c>
      <c r="G172" s="42" t="s">
        <v>9</v>
      </c>
      <c r="H172" s="42"/>
      <c r="I172" s="42" t="s">
        <v>10</v>
      </c>
      <c r="J172" s="42"/>
      <c r="K172" s="46" t="s">
        <v>11</v>
      </c>
      <c r="L172" s="46"/>
      <c r="M172" s="46"/>
      <c r="N172" s="46"/>
    </row>
    <row r="173" spans="1:14">
      <c r="A173" s="47" t="s">
        <v>12</v>
      </c>
      <c r="B173" s="47" t="s">
        <v>13</v>
      </c>
      <c r="C173" s="47" t="s">
        <v>14</v>
      </c>
      <c r="D173" s="48" t="s">
        <v>15</v>
      </c>
      <c r="E173" s="49"/>
      <c r="F173" s="47" t="s">
        <v>16</v>
      </c>
      <c r="G173" s="42" t="s">
        <v>17</v>
      </c>
      <c r="H173" s="42"/>
      <c r="I173" s="42"/>
      <c r="J173" s="42"/>
      <c r="K173" s="42"/>
      <c r="L173" s="42"/>
      <c r="M173" s="42"/>
      <c r="N173" s="42"/>
    </row>
    <row r="174" spans="1:14">
      <c r="A174" s="47"/>
      <c r="B174" s="47"/>
      <c r="C174" s="47"/>
      <c r="D174" s="50"/>
      <c r="E174" s="51"/>
      <c r="F174" s="47"/>
      <c r="G174" s="52" t="s">
        <v>18</v>
      </c>
      <c r="H174" s="52"/>
      <c r="I174" s="185" t="s">
        <v>19</v>
      </c>
      <c r="J174" s="185"/>
      <c r="K174" s="54" t="s">
        <v>20</v>
      </c>
      <c r="L174" s="54"/>
      <c r="M174" s="186" t="s">
        <v>21</v>
      </c>
      <c r="N174" s="186"/>
    </row>
    <row r="175" spans="1:14">
      <c r="A175" s="47"/>
      <c r="B175" s="47"/>
      <c r="C175" s="47"/>
      <c r="D175" s="57" t="s">
        <v>22</v>
      </c>
      <c r="E175" s="57" t="s">
        <v>13</v>
      </c>
      <c r="F175" s="47"/>
      <c r="G175" s="45" t="s">
        <v>23</v>
      </c>
      <c r="H175" s="57" t="s">
        <v>24</v>
      </c>
      <c r="I175" s="57" t="s">
        <v>23</v>
      </c>
      <c r="J175" s="57" t="s">
        <v>24</v>
      </c>
      <c r="K175" s="57" t="s">
        <v>23</v>
      </c>
      <c r="L175" s="57" t="s">
        <v>24</v>
      </c>
      <c r="M175" s="57" t="s">
        <v>23</v>
      </c>
      <c r="N175" s="57" t="s">
        <v>24</v>
      </c>
    </row>
    <row r="176" spans="1:14">
      <c r="A176" s="413"/>
      <c r="B176" s="758" t="s">
        <v>1484</v>
      </c>
      <c r="C176" s="759"/>
      <c r="D176" s="759"/>
      <c r="E176" s="759"/>
      <c r="F176" s="775">
        <v>500000</v>
      </c>
      <c r="G176" s="769"/>
      <c r="H176" s="768"/>
      <c r="I176" s="769"/>
      <c r="J176" s="768"/>
      <c r="K176" s="769"/>
      <c r="L176" s="768"/>
      <c r="M176" s="771"/>
      <c r="N176" s="768"/>
    </row>
    <row r="177" spans="1:14">
      <c r="A177" s="776">
        <v>109</v>
      </c>
      <c r="B177" s="756" t="s">
        <v>1485</v>
      </c>
      <c r="C177" s="756"/>
      <c r="D177" s="756"/>
      <c r="E177" s="777"/>
      <c r="F177" s="778"/>
      <c r="G177" s="779"/>
      <c r="H177" s="778"/>
      <c r="I177" s="779"/>
      <c r="J177" s="778"/>
      <c r="K177" s="779"/>
      <c r="L177" s="778"/>
      <c r="M177" s="780"/>
      <c r="N177" s="778"/>
    </row>
    <row r="178" spans="1:14">
      <c r="A178" s="776">
        <v>110</v>
      </c>
      <c r="B178" s="756" t="s">
        <v>1486</v>
      </c>
      <c r="C178" s="756"/>
      <c r="D178" s="756"/>
      <c r="E178" s="777"/>
      <c r="F178" s="778"/>
      <c r="G178" s="779"/>
      <c r="H178" s="778"/>
      <c r="I178" s="779"/>
      <c r="J178" s="778"/>
      <c r="K178" s="779"/>
      <c r="L178" s="778"/>
      <c r="M178" s="780"/>
      <c r="N178" s="778"/>
    </row>
    <row r="179" spans="1:14">
      <c r="A179" s="776">
        <v>111</v>
      </c>
      <c r="B179" s="756" t="s">
        <v>1487</v>
      </c>
      <c r="C179" s="756"/>
      <c r="D179" s="756"/>
      <c r="E179" s="779"/>
      <c r="F179" s="778"/>
      <c r="G179" s="779"/>
      <c r="H179" s="778"/>
      <c r="I179" s="779"/>
      <c r="J179" s="778"/>
      <c r="K179" s="779"/>
      <c r="L179" s="778"/>
      <c r="M179" s="780"/>
      <c r="N179" s="778"/>
    </row>
    <row r="180" spans="1:14">
      <c r="A180" s="776">
        <v>112</v>
      </c>
      <c r="B180" s="756" t="s">
        <v>1488</v>
      </c>
      <c r="C180" s="756"/>
      <c r="D180" s="756"/>
      <c r="E180" s="779"/>
      <c r="F180" s="778"/>
      <c r="G180" s="779"/>
      <c r="H180" s="778"/>
      <c r="I180" s="779"/>
      <c r="J180" s="778"/>
      <c r="K180" s="779"/>
      <c r="L180" s="778"/>
      <c r="M180" s="780"/>
      <c r="N180" s="778"/>
    </row>
    <row r="181" spans="1:14">
      <c r="A181" s="776">
        <v>113</v>
      </c>
      <c r="B181" s="756" t="s">
        <v>1489</v>
      </c>
      <c r="C181" s="756"/>
      <c r="D181" s="756"/>
      <c r="E181" s="781"/>
      <c r="F181" s="782"/>
      <c r="G181" s="781"/>
      <c r="H181" s="782"/>
      <c r="I181" s="781"/>
      <c r="J181" s="782"/>
      <c r="K181" s="781"/>
      <c r="L181" s="782"/>
      <c r="M181" s="781"/>
      <c r="N181" s="782"/>
    </row>
    <row r="182" spans="1:14">
      <c r="A182" s="776">
        <v>114</v>
      </c>
      <c r="B182" s="756" t="s">
        <v>1490</v>
      </c>
      <c r="C182" s="756"/>
      <c r="D182" s="756"/>
      <c r="E182" s="779"/>
      <c r="F182" s="778"/>
      <c r="G182" s="783"/>
      <c r="H182" s="784"/>
      <c r="I182" s="783"/>
      <c r="J182" s="784"/>
      <c r="K182" s="783"/>
      <c r="L182" s="784"/>
      <c r="M182" s="780"/>
      <c r="N182" s="784"/>
    </row>
    <row r="183" spans="1:14">
      <c r="A183" s="776">
        <v>115</v>
      </c>
      <c r="B183" s="756" t="s">
        <v>1491</v>
      </c>
      <c r="C183" s="756"/>
      <c r="D183" s="756"/>
      <c r="E183" s="779"/>
      <c r="F183" s="778"/>
      <c r="G183" s="783"/>
      <c r="H183" s="784"/>
      <c r="I183" s="783"/>
      <c r="J183" s="784"/>
      <c r="K183" s="783"/>
      <c r="L183" s="784"/>
      <c r="M183" s="785"/>
      <c r="N183" s="784"/>
    </row>
    <row r="184" spans="1:14">
      <c r="A184" s="776">
        <v>116</v>
      </c>
      <c r="B184" s="756" t="s">
        <v>1492</v>
      </c>
      <c r="C184" s="756"/>
      <c r="D184" s="756"/>
      <c r="E184" s="781"/>
      <c r="F184" s="778"/>
      <c r="G184" s="779"/>
      <c r="H184" s="784"/>
      <c r="I184" s="779"/>
      <c r="J184" s="784"/>
      <c r="K184" s="779"/>
      <c r="L184" s="784"/>
      <c r="M184" s="780"/>
      <c r="N184" s="784"/>
    </row>
    <row r="185" spans="1:14">
      <c r="A185" s="776">
        <v>117</v>
      </c>
      <c r="B185" s="756" t="s">
        <v>1493</v>
      </c>
      <c r="C185" s="756"/>
      <c r="D185" s="756"/>
      <c r="E185" s="781"/>
      <c r="F185" s="786"/>
      <c r="G185" s="781"/>
      <c r="H185" s="782"/>
      <c r="I185" s="781"/>
      <c r="J185" s="782"/>
      <c r="K185" s="781"/>
      <c r="L185" s="782"/>
      <c r="M185" s="781"/>
      <c r="N185" s="782"/>
    </row>
    <row r="186" spans="1:14">
      <c r="A186" s="776"/>
      <c r="B186" s="756" t="s">
        <v>1494</v>
      </c>
      <c r="C186" s="756"/>
      <c r="D186" s="756"/>
      <c r="E186" s="781"/>
      <c r="F186" s="778"/>
      <c r="G186" s="779"/>
      <c r="H186" s="784"/>
      <c r="I186" s="779"/>
      <c r="J186" s="784"/>
      <c r="K186" s="787"/>
      <c r="L186" s="784"/>
      <c r="M186" s="781"/>
      <c r="N186" s="782"/>
    </row>
    <row r="187" spans="1:14">
      <c r="A187" s="413"/>
      <c r="B187" s="767" t="s">
        <v>1495</v>
      </c>
      <c r="C187" s="759"/>
      <c r="D187" s="759"/>
      <c r="E187" s="760"/>
      <c r="F187" s="768"/>
      <c r="G187" s="769"/>
      <c r="H187" s="788"/>
      <c r="I187" s="769"/>
      <c r="J187" s="788"/>
      <c r="K187" s="789"/>
      <c r="L187" s="788"/>
      <c r="M187" s="760"/>
      <c r="N187" s="761"/>
    </row>
    <row r="188" spans="1:14">
      <c r="A188" s="776">
        <v>118</v>
      </c>
      <c r="B188" s="750" t="s">
        <v>1496</v>
      </c>
      <c r="C188" s="755">
        <v>220</v>
      </c>
      <c r="D188" s="404">
        <v>30</v>
      </c>
      <c r="E188" s="752" t="s">
        <v>151</v>
      </c>
      <c r="F188" s="435">
        <v>6600</v>
      </c>
      <c r="G188" s="404">
        <v>30</v>
      </c>
      <c r="H188" s="435">
        <v>6600</v>
      </c>
      <c r="I188" s="781"/>
      <c r="J188" s="782"/>
      <c r="K188" s="781"/>
      <c r="L188" s="782"/>
      <c r="M188" s="781"/>
      <c r="N188" s="782"/>
    </row>
    <row r="189" spans="1:14">
      <c r="A189" s="776">
        <v>119</v>
      </c>
      <c r="B189" s="750" t="s">
        <v>1497</v>
      </c>
      <c r="C189" s="755">
        <v>200</v>
      </c>
      <c r="D189" s="404">
        <v>30</v>
      </c>
      <c r="E189" s="752" t="s">
        <v>151</v>
      </c>
      <c r="F189" s="435">
        <v>6000</v>
      </c>
      <c r="G189" s="404">
        <v>30</v>
      </c>
      <c r="H189" s="435">
        <v>6000</v>
      </c>
      <c r="I189" s="779"/>
      <c r="J189" s="784"/>
      <c r="K189" s="787"/>
      <c r="L189" s="784"/>
      <c r="M189" s="780"/>
      <c r="N189" s="784"/>
    </row>
    <row r="190" spans="1:14">
      <c r="A190" s="776">
        <v>120</v>
      </c>
      <c r="B190" s="750" t="s">
        <v>1498</v>
      </c>
      <c r="C190" s="755">
        <v>200</v>
      </c>
      <c r="D190" s="404">
        <v>15</v>
      </c>
      <c r="E190" s="752" t="s">
        <v>151</v>
      </c>
      <c r="F190" s="435">
        <v>3000</v>
      </c>
      <c r="G190" s="404">
        <v>15</v>
      </c>
      <c r="H190" s="435">
        <v>3000</v>
      </c>
      <c r="I190" s="779"/>
      <c r="J190" s="784"/>
      <c r="K190" s="779"/>
      <c r="L190" s="784"/>
      <c r="M190" s="790"/>
      <c r="N190" s="784"/>
    </row>
    <row r="191" spans="1:14">
      <c r="A191" s="776">
        <v>121</v>
      </c>
      <c r="B191" s="750" t="s">
        <v>1499</v>
      </c>
      <c r="C191" s="755">
        <v>55</v>
      </c>
      <c r="D191" s="404">
        <v>6</v>
      </c>
      <c r="E191" s="752" t="s">
        <v>223</v>
      </c>
      <c r="F191" s="435">
        <v>330</v>
      </c>
      <c r="G191" s="404">
        <v>6</v>
      </c>
      <c r="H191" s="435">
        <v>330</v>
      </c>
      <c r="I191" s="779"/>
      <c r="J191" s="784"/>
      <c r="K191" s="779"/>
      <c r="L191" s="784"/>
      <c r="M191" s="780"/>
      <c r="N191" s="784"/>
    </row>
    <row r="192" spans="1:14">
      <c r="A192" s="776">
        <v>122</v>
      </c>
      <c r="B192" s="750" t="s">
        <v>1500</v>
      </c>
      <c r="C192" s="755">
        <v>60</v>
      </c>
      <c r="D192" s="404">
        <v>12</v>
      </c>
      <c r="E192" s="752" t="s">
        <v>43</v>
      </c>
      <c r="F192" s="435">
        <v>720</v>
      </c>
      <c r="G192" s="404">
        <v>12</v>
      </c>
      <c r="H192" s="435">
        <v>720</v>
      </c>
      <c r="I192" s="779"/>
      <c r="J192" s="784"/>
      <c r="K192" s="779"/>
      <c r="L192" s="784"/>
      <c r="M192" s="780"/>
      <c r="N192" s="784"/>
    </row>
    <row r="193" spans="1:14">
      <c r="A193" s="776">
        <v>123</v>
      </c>
      <c r="B193" s="750" t="s">
        <v>1501</v>
      </c>
      <c r="C193" s="755">
        <v>185</v>
      </c>
      <c r="D193" s="404">
        <v>20</v>
      </c>
      <c r="E193" s="752" t="s">
        <v>43</v>
      </c>
      <c r="F193" s="435">
        <v>3700</v>
      </c>
      <c r="G193" s="404">
        <v>20</v>
      </c>
      <c r="H193" s="435">
        <v>3700</v>
      </c>
      <c r="I193" s="779"/>
      <c r="J193" s="784"/>
      <c r="K193" s="779"/>
      <c r="L193" s="784"/>
      <c r="M193" s="780"/>
      <c r="N193" s="784"/>
    </row>
    <row r="194" spans="1:14">
      <c r="A194" s="776">
        <v>124</v>
      </c>
      <c r="B194" s="750" t="s">
        <v>1502</v>
      </c>
      <c r="C194" s="755">
        <v>350</v>
      </c>
      <c r="D194" s="404">
        <v>6</v>
      </c>
      <c r="E194" s="752" t="s">
        <v>149</v>
      </c>
      <c r="F194" s="435">
        <v>2100</v>
      </c>
      <c r="G194" s="404">
        <v>6</v>
      </c>
      <c r="H194" s="435">
        <v>2100</v>
      </c>
      <c r="I194" s="779"/>
      <c r="J194" s="778"/>
      <c r="K194" s="779"/>
      <c r="L194" s="778"/>
      <c r="M194" s="780"/>
      <c r="N194" s="778"/>
    </row>
    <row r="195" spans="1:14">
      <c r="A195" s="776">
        <v>125</v>
      </c>
      <c r="B195" s="750" t="s">
        <v>1503</v>
      </c>
      <c r="C195" s="755">
        <v>150</v>
      </c>
      <c r="D195" s="404">
        <v>6</v>
      </c>
      <c r="E195" s="752" t="s">
        <v>149</v>
      </c>
      <c r="F195" s="435">
        <v>900</v>
      </c>
      <c r="G195" s="404">
        <v>6</v>
      </c>
      <c r="H195" s="435">
        <v>900</v>
      </c>
      <c r="I195" s="779"/>
      <c r="J195" s="778"/>
      <c r="K195" s="779"/>
      <c r="L195" s="778"/>
      <c r="M195" s="780"/>
      <c r="N195" s="778"/>
    </row>
    <row r="196" spans="1:14">
      <c r="A196" s="776">
        <v>126</v>
      </c>
      <c r="B196" s="750" t="s">
        <v>1504</v>
      </c>
      <c r="C196" s="755">
        <v>1750</v>
      </c>
      <c r="D196" s="404">
        <v>2</v>
      </c>
      <c r="E196" s="752" t="s">
        <v>101</v>
      </c>
      <c r="F196" s="435">
        <v>3500</v>
      </c>
      <c r="G196" s="404">
        <v>2</v>
      </c>
      <c r="H196" s="435">
        <v>3500</v>
      </c>
      <c r="I196" s="779"/>
      <c r="J196" s="778"/>
      <c r="K196" s="779"/>
      <c r="L196" s="778"/>
      <c r="M196" s="780"/>
      <c r="N196" s="778"/>
    </row>
    <row r="197" spans="1:14">
      <c r="A197" s="776">
        <v>127</v>
      </c>
      <c r="B197" s="750" t="s">
        <v>1505</v>
      </c>
      <c r="C197" s="755">
        <v>8400</v>
      </c>
      <c r="D197" s="404">
        <v>2</v>
      </c>
      <c r="E197" s="752" t="s">
        <v>101</v>
      </c>
      <c r="F197" s="435">
        <v>16800</v>
      </c>
      <c r="G197" s="404">
        <v>2</v>
      </c>
      <c r="H197" s="435">
        <v>16800</v>
      </c>
      <c r="I197" s="787"/>
      <c r="J197" s="778"/>
      <c r="K197" s="779"/>
      <c r="L197" s="778"/>
      <c r="M197" s="780"/>
      <c r="N197" s="778"/>
    </row>
    <row r="198" spans="1:14">
      <c r="A198" s="776">
        <v>128</v>
      </c>
      <c r="B198" s="750" t="s">
        <v>1506</v>
      </c>
      <c r="C198" s="755"/>
      <c r="D198" s="404"/>
      <c r="E198" s="752"/>
      <c r="F198" s="435"/>
      <c r="G198" s="404"/>
      <c r="H198" s="435"/>
      <c r="I198" s="779"/>
      <c r="J198" s="791"/>
      <c r="K198" s="779"/>
      <c r="L198" s="778"/>
      <c r="M198" s="780"/>
      <c r="N198" s="778"/>
    </row>
    <row r="199" spans="1:14">
      <c r="A199" s="776">
        <v>129</v>
      </c>
      <c r="B199" s="750" t="s">
        <v>1507</v>
      </c>
      <c r="C199" s="755">
        <v>550</v>
      </c>
      <c r="D199" s="404">
        <v>10</v>
      </c>
      <c r="E199" s="752" t="s">
        <v>43</v>
      </c>
      <c r="F199" s="435">
        <v>5500</v>
      </c>
      <c r="G199" s="404">
        <v>10</v>
      </c>
      <c r="H199" s="435">
        <v>5500</v>
      </c>
      <c r="I199" s="779"/>
      <c r="J199" s="791"/>
      <c r="K199" s="779"/>
      <c r="L199" s="778"/>
      <c r="M199" s="780"/>
      <c r="N199" s="778"/>
    </row>
    <row r="200" spans="1:14">
      <c r="A200" s="776">
        <v>130</v>
      </c>
      <c r="B200" s="750" t="s">
        <v>1508</v>
      </c>
      <c r="C200" s="755">
        <v>500</v>
      </c>
      <c r="D200" s="404">
        <v>5</v>
      </c>
      <c r="E200" s="752" t="s">
        <v>43</v>
      </c>
      <c r="F200" s="435">
        <v>2250</v>
      </c>
      <c r="G200" s="404">
        <v>5</v>
      </c>
      <c r="H200" s="435">
        <v>2250</v>
      </c>
      <c r="I200" s="779"/>
      <c r="J200" s="778"/>
      <c r="K200" s="779"/>
      <c r="L200" s="778"/>
      <c r="M200" s="780"/>
      <c r="N200" s="778"/>
    </row>
    <row r="201" spans="1:14">
      <c r="A201" s="776">
        <v>131</v>
      </c>
      <c r="B201" s="750" t="s">
        <v>1509</v>
      </c>
      <c r="C201" s="755">
        <v>500</v>
      </c>
      <c r="D201" s="404">
        <v>5</v>
      </c>
      <c r="E201" s="752" t="s">
        <v>43</v>
      </c>
      <c r="F201" s="435">
        <v>2250</v>
      </c>
      <c r="G201" s="404">
        <v>5</v>
      </c>
      <c r="H201" s="435">
        <v>2250</v>
      </c>
      <c r="I201" s="779"/>
      <c r="J201" s="778"/>
      <c r="K201" s="779"/>
      <c r="L201" s="778"/>
      <c r="M201" s="780"/>
      <c r="N201" s="778"/>
    </row>
    <row r="202" spans="1:14">
      <c r="A202" s="776">
        <v>132</v>
      </c>
      <c r="B202" s="750" t="s">
        <v>1510</v>
      </c>
      <c r="C202" s="755">
        <v>500</v>
      </c>
      <c r="D202" s="404">
        <v>5</v>
      </c>
      <c r="E202" s="752" t="s">
        <v>43</v>
      </c>
      <c r="F202" s="435">
        <v>2250</v>
      </c>
      <c r="G202" s="404">
        <v>5</v>
      </c>
      <c r="H202" s="435">
        <v>2250</v>
      </c>
      <c r="I202" s="779"/>
      <c r="J202" s="778"/>
      <c r="K202" s="779"/>
      <c r="L202" s="778"/>
      <c r="M202" s="780"/>
      <c r="N202" s="778"/>
    </row>
    <row r="203" spans="1:14">
      <c r="A203" s="776"/>
      <c r="B203" s="792"/>
      <c r="C203" s="787"/>
      <c r="D203" s="793"/>
      <c r="E203" s="777"/>
      <c r="F203" s="778"/>
      <c r="G203" s="779"/>
      <c r="H203" s="778"/>
      <c r="I203" s="779"/>
      <c r="J203" s="778"/>
      <c r="K203" s="779"/>
      <c r="L203" s="778"/>
      <c r="M203" s="780"/>
      <c r="N203" s="778"/>
    </row>
    <row r="204" spans="1:14">
      <c r="A204" s="21" t="s">
        <v>141</v>
      </c>
      <c r="B204" s="22"/>
      <c r="C204" s="406">
        <f>SUM(C176:C203)+C163+C122+C81</f>
        <v>61223</v>
      </c>
      <c r="D204" s="407">
        <f>SUM(D176:D203)+D163+D122+D81</f>
        <v>8975</v>
      </c>
      <c r="E204" s="405"/>
      <c r="F204" s="408">
        <v>2313403.2</v>
      </c>
      <c r="G204" s="409">
        <f>SUM(G176:G203)+G163+G122+G81</f>
        <v>3108</v>
      </c>
      <c r="H204" s="410">
        <f>SUM(H176:H203)+H163+H122+H81</f>
        <v>548370</v>
      </c>
      <c r="I204" s="411">
        <f>SUM(I176:I203)+I163+I122+I81</f>
        <v>2232</v>
      </c>
      <c r="J204" s="412">
        <f>SUM(J176:J203)+J163+J122+J81</f>
        <v>171221</v>
      </c>
      <c r="K204" s="411">
        <f>SUM(K176:K203)+K163+K122+K81</f>
        <v>3210</v>
      </c>
      <c r="L204" s="410">
        <f>SUM(L176:L203)+L163+L122+L81</f>
        <v>503525</v>
      </c>
      <c r="M204" s="410">
        <f>SUM(M176:M203)+M163+M122+M81</f>
        <v>425</v>
      </c>
      <c r="N204" s="408">
        <v>79698</v>
      </c>
    </row>
    <row r="205" spans="1:14">
      <c r="C205" s="773"/>
      <c r="D205" s="774"/>
      <c r="F205" s="773"/>
      <c r="G205" s="774"/>
      <c r="H205" s="773"/>
    </row>
    <row r="208" spans="1:14">
      <c r="N208" s="364"/>
    </row>
    <row r="209" spans="1:14">
      <c r="F209" s="364"/>
      <c r="N209" s="364"/>
    </row>
    <row r="210" spans="1:14">
      <c r="F210" s="365"/>
      <c r="G210" s="36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4:B204"/>
    <mergeCell ref="F210:G210"/>
    <mergeCell ref="A173:A175"/>
    <mergeCell ref="B173:B175"/>
    <mergeCell ref="C173:C175"/>
    <mergeCell ref="D173:E174"/>
    <mergeCell ref="F173:F175"/>
    <mergeCell ref="G173:N173"/>
    <mergeCell ref="G174:H174"/>
    <mergeCell ref="I174:J174"/>
    <mergeCell ref="K174:L174"/>
    <mergeCell ref="M174:N174"/>
    <mergeCell ref="G168:H168"/>
    <mergeCell ref="A170:D170"/>
    <mergeCell ref="A171:E171"/>
    <mergeCell ref="F171:J171"/>
    <mergeCell ref="K171:N171"/>
    <mergeCell ref="A172:E172"/>
    <mergeCell ref="G172:H172"/>
    <mergeCell ref="I172:J172"/>
    <mergeCell ref="K172:N172"/>
    <mergeCell ref="G133:H133"/>
    <mergeCell ref="I133:J133"/>
    <mergeCell ref="K133:L133"/>
    <mergeCell ref="M133:N133"/>
    <mergeCell ref="A163:B163"/>
    <mergeCell ref="F167:I167"/>
    <mergeCell ref="A131:E131"/>
    <mergeCell ref="G131:H131"/>
    <mergeCell ref="I131:J131"/>
    <mergeCell ref="K131:N131"/>
    <mergeCell ref="A132:A134"/>
    <mergeCell ref="B132:B134"/>
    <mergeCell ref="C132:C134"/>
    <mergeCell ref="D132:E133"/>
    <mergeCell ref="F132:F134"/>
    <mergeCell ref="G132:N132"/>
    <mergeCell ref="F126:I126"/>
    <mergeCell ref="G127:H127"/>
    <mergeCell ref="A129:D129"/>
    <mergeCell ref="A130:E130"/>
    <mergeCell ref="F130:J130"/>
    <mergeCell ref="K130:N130"/>
    <mergeCell ref="G91:N91"/>
    <mergeCell ref="G92:H92"/>
    <mergeCell ref="I92:J92"/>
    <mergeCell ref="K92:L92"/>
    <mergeCell ref="M92:N92"/>
    <mergeCell ref="A122:B122"/>
    <mergeCell ref="K89:N89"/>
    <mergeCell ref="A90:E90"/>
    <mergeCell ref="G90:H90"/>
    <mergeCell ref="I90:J90"/>
    <mergeCell ref="K90:N90"/>
    <mergeCell ref="A91:A93"/>
    <mergeCell ref="B91:B93"/>
    <mergeCell ref="C91:C93"/>
    <mergeCell ref="D91:E92"/>
    <mergeCell ref="F91:F93"/>
    <mergeCell ref="A81:B81"/>
    <mergeCell ref="F85:I85"/>
    <mergeCell ref="G86:H86"/>
    <mergeCell ref="A88:D88"/>
    <mergeCell ref="A89:E89"/>
    <mergeCell ref="F89:J89"/>
    <mergeCell ref="A50:A52"/>
    <mergeCell ref="B50:B52"/>
    <mergeCell ref="C50:C52"/>
    <mergeCell ref="D50:E51"/>
    <mergeCell ref="F50:F52"/>
    <mergeCell ref="G50:N50"/>
    <mergeCell ref="G51:H51"/>
    <mergeCell ref="I51:J51"/>
    <mergeCell ref="K51:L51"/>
    <mergeCell ref="M51:N51"/>
    <mergeCell ref="G45:H45"/>
    <mergeCell ref="A47:D47"/>
    <mergeCell ref="A48:E48"/>
    <mergeCell ref="F48:J48"/>
    <mergeCell ref="K48:N48"/>
    <mergeCell ref="A49:E49"/>
    <mergeCell ref="G49:H49"/>
    <mergeCell ref="I49:J49"/>
    <mergeCell ref="K49:N49"/>
    <mergeCell ref="G10:H10"/>
    <mergeCell ref="I10:J10"/>
    <mergeCell ref="K10:L10"/>
    <mergeCell ref="M10:N10"/>
    <mergeCell ref="A40:B40"/>
    <mergeCell ref="F44:I4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43307086614173" right="0.23622047244094" top="0.19685039370079" bottom="0" header="0.31496062992126" footer="0.31496062992126"/>
  <pageSetup paperSize="14" orientation="landscape" scale="9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0"/>
  <sheetViews>
    <sheetView tabSelected="0" workbookViewId="0" view="pageBreakPreview" showGridLines="true" showRowColHeaders="1">
      <selection activeCell="A3" sqref="A3"/>
    </sheetView>
  </sheetViews>
  <sheetFormatPr defaultRowHeight="14.4" outlineLevelRow="0" outlineLevelCol="0"/>
  <cols>
    <col min="1" max="1" width="7.5703125" customWidth="true" style="0"/>
    <col min="2" max="2" width="25.5703125" customWidth="true" style="0"/>
    <col min="3" max="3" width="9.7109375" customWidth="true" style="0"/>
    <col min="4" max="4" width="12" customWidth="true" style="0"/>
    <col min="5" max="5" width="7" customWidth="true" style="0"/>
    <col min="6" max="6" width="14.42578125" customWidth="true" style="0"/>
    <col min="7" max="7" width="11.140625" customWidth="true" style="0"/>
    <col min="8" max="8" width="13.28515625" customWidth="true" style="0"/>
    <col min="9" max="9" width="9.7109375" customWidth="true" style="0"/>
    <col min="10" max="10" width="12.140625" customWidth="true" style="5"/>
    <col min="11" max="11" width="11.85546875" customWidth="true" style="0"/>
    <col min="12" max="12" width="11.85546875" customWidth="true" style="5"/>
    <col min="13" max="13" width="8.140625" customWidth="true" style="0"/>
    <col min="14" max="14" width="10.42578125" customWidth="true" style="0"/>
  </cols>
  <sheetData>
    <row r="1" spans="1:14">
      <c r="A1" s="182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2</v>
      </c>
      <c r="H4" s="35"/>
    </row>
    <row r="6" spans="1:14">
      <c r="A6" s="310" t="s">
        <v>1511</v>
      </c>
      <c r="B6" s="310"/>
      <c r="C6" s="310"/>
      <c r="D6" s="310"/>
      <c r="E6" s="13"/>
      <c r="F6" s="13"/>
      <c r="G6" s="13"/>
      <c r="H6" s="13"/>
      <c r="I6" s="13"/>
      <c r="J6" s="1"/>
      <c r="K6" s="13"/>
      <c r="L6" s="1"/>
      <c r="M6" s="13"/>
      <c r="N6" s="13"/>
    </row>
    <row r="7" spans="1:14">
      <c r="A7" s="41" t="s">
        <v>1512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1005</v>
      </c>
      <c r="L7" s="43"/>
      <c r="M7" s="43"/>
      <c r="N7" s="43"/>
    </row>
    <row r="8" spans="1:14" customHeight="1" ht="15.75">
      <c r="A8" s="184" t="s">
        <v>1513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 customHeight="1" ht="15.75">
      <c r="A12" s="1037">
        <v>1</v>
      </c>
      <c r="B12" s="1038" t="s">
        <v>1514</v>
      </c>
      <c r="C12" s="1039">
        <v>105</v>
      </c>
      <c r="D12" s="1040">
        <v>80</v>
      </c>
      <c r="E12" s="1039" t="s">
        <v>1017</v>
      </c>
      <c r="F12" s="1041">
        <f>D12*C12</f>
        <v>8400</v>
      </c>
      <c r="G12" s="1042">
        <v>60</v>
      </c>
      <c r="H12" s="1041">
        <f>G12*C12</f>
        <v>6300</v>
      </c>
      <c r="I12" s="1042">
        <v>51</v>
      </c>
      <c r="J12" s="1041">
        <f>I12*C12</f>
        <v>5355</v>
      </c>
      <c r="K12" s="1042"/>
      <c r="L12" s="1041"/>
      <c r="M12" s="1043"/>
      <c r="N12" s="1041"/>
    </row>
    <row r="13" spans="1:14">
      <c r="A13" s="1044">
        <v>2</v>
      </c>
      <c r="B13" s="1045" t="s">
        <v>1515</v>
      </c>
      <c r="C13" s="1046">
        <v>290</v>
      </c>
      <c r="D13" s="1047">
        <v>6</v>
      </c>
      <c r="E13" s="1039" t="s">
        <v>43</v>
      </c>
      <c r="F13" s="1041">
        <f>D13*C13</f>
        <v>1740</v>
      </c>
      <c r="G13" s="1048">
        <v>3</v>
      </c>
      <c r="H13" s="1041">
        <f>G13*C13</f>
        <v>870</v>
      </c>
      <c r="I13" s="1048">
        <v>2</v>
      </c>
      <c r="J13" s="1041">
        <f>I13*C13</f>
        <v>580</v>
      </c>
      <c r="K13" s="1048"/>
      <c r="L13" s="1041"/>
      <c r="M13" s="1043"/>
      <c r="N13" s="1041"/>
    </row>
    <row r="14" spans="1:14" customHeight="1" ht="15.75">
      <c r="A14" s="1044">
        <v>3</v>
      </c>
      <c r="B14" s="1049" t="s">
        <v>1516</v>
      </c>
      <c r="C14" s="1046">
        <v>75</v>
      </c>
      <c r="D14" s="1047">
        <v>15</v>
      </c>
      <c r="E14" s="1039" t="s">
        <v>43</v>
      </c>
      <c r="F14" s="1041">
        <f>D14*C14</f>
        <v>1125</v>
      </c>
      <c r="G14" s="1048">
        <v>50</v>
      </c>
      <c r="H14" s="1041">
        <f>G14*C14</f>
        <v>3750</v>
      </c>
      <c r="I14" s="1048">
        <v>50</v>
      </c>
      <c r="J14" s="1041">
        <f>I14*C14</f>
        <v>3750</v>
      </c>
      <c r="K14" s="1048"/>
      <c r="L14" s="1041"/>
      <c r="M14" s="1043"/>
      <c r="N14" s="1041"/>
    </row>
    <row r="15" spans="1:14" customHeight="1" ht="15.75">
      <c r="A15" s="1044">
        <v>4</v>
      </c>
      <c r="B15" s="1045" t="s">
        <v>1517</v>
      </c>
      <c r="C15" s="1046">
        <v>35</v>
      </c>
      <c r="D15" s="1047">
        <v>10</v>
      </c>
      <c r="E15" s="1046" t="s">
        <v>192</v>
      </c>
      <c r="F15" s="1041">
        <f>D15*C15</f>
        <v>350</v>
      </c>
      <c r="G15" s="1048">
        <v>50</v>
      </c>
      <c r="H15" s="1041">
        <f>G15*C15</f>
        <v>1750</v>
      </c>
      <c r="I15" s="1048">
        <v>50</v>
      </c>
      <c r="J15" s="1041">
        <f>I15*C15</f>
        <v>1750</v>
      </c>
      <c r="K15" s="1048"/>
      <c r="L15" s="1041"/>
      <c r="M15" s="1043"/>
      <c r="N15" s="1041"/>
    </row>
    <row r="16" spans="1:14">
      <c r="A16" s="1044">
        <v>5</v>
      </c>
      <c r="B16" s="1045" t="s">
        <v>1518</v>
      </c>
      <c r="C16" s="1050">
        <v>40</v>
      </c>
      <c r="D16" s="1047">
        <v>8</v>
      </c>
      <c r="E16" s="1046" t="s">
        <v>192</v>
      </c>
      <c r="F16" s="1041">
        <f>D16*C16</f>
        <v>320</v>
      </c>
      <c r="G16" s="1048"/>
      <c r="H16" s="1041">
        <f>G16*C16</f>
        <v>0</v>
      </c>
      <c r="I16" s="1048">
        <v>3</v>
      </c>
      <c r="J16" s="1041">
        <f>I16*C16</f>
        <v>120</v>
      </c>
      <c r="K16" s="1048"/>
      <c r="L16" s="1041"/>
      <c r="M16" s="1043"/>
      <c r="N16" s="1041"/>
    </row>
    <row r="17" spans="1:14">
      <c r="A17" s="1044">
        <v>6</v>
      </c>
      <c r="B17" s="1045" t="s">
        <v>1519</v>
      </c>
      <c r="C17" s="1050">
        <v>45</v>
      </c>
      <c r="D17" s="1047">
        <v>8</v>
      </c>
      <c r="E17" s="1046" t="s">
        <v>192</v>
      </c>
      <c r="F17" s="1041">
        <f>D17*C17</f>
        <v>360</v>
      </c>
      <c r="G17" s="1048"/>
      <c r="H17" s="1041">
        <f>G17*C17</f>
        <v>0</v>
      </c>
      <c r="I17" s="1048">
        <v>3</v>
      </c>
      <c r="J17" s="1041">
        <f>I17*C17</f>
        <v>135</v>
      </c>
      <c r="K17" s="1048"/>
      <c r="L17" s="1041"/>
      <c r="M17" s="1043"/>
      <c r="N17" s="1041"/>
    </row>
    <row r="18" spans="1:14">
      <c r="A18" s="1044">
        <v>7</v>
      </c>
      <c r="B18" s="1045" t="s">
        <v>1520</v>
      </c>
      <c r="C18" s="1050">
        <v>60</v>
      </c>
      <c r="D18" s="1047">
        <v>4</v>
      </c>
      <c r="E18" s="1046" t="s">
        <v>192</v>
      </c>
      <c r="F18" s="1041">
        <f>D18*C18</f>
        <v>240</v>
      </c>
      <c r="G18" s="1048">
        <v>30</v>
      </c>
      <c r="H18" s="1041">
        <f>G18*C18</f>
        <v>1800</v>
      </c>
      <c r="I18" s="1048">
        <v>15</v>
      </c>
      <c r="J18" s="1041">
        <f>I18*C18</f>
        <v>900</v>
      </c>
      <c r="K18" s="1048">
        <v>10</v>
      </c>
      <c r="L18" s="1041">
        <f>K18*C18</f>
        <v>600</v>
      </c>
      <c r="M18" s="1043"/>
      <c r="N18" s="1041"/>
    </row>
    <row r="19" spans="1:14">
      <c r="A19" s="1044">
        <v>8</v>
      </c>
      <c r="B19" s="1045" t="s">
        <v>1521</v>
      </c>
      <c r="C19" s="1046">
        <v>269</v>
      </c>
      <c r="D19" s="1047">
        <v>30</v>
      </c>
      <c r="E19" s="1046" t="s">
        <v>151</v>
      </c>
      <c r="F19" s="1041">
        <f>D19*C19</f>
        <v>8070</v>
      </c>
      <c r="G19" s="1048">
        <v>33</v>
      </c>
      <c r="H19" s="1041">
        <f>G19*C19</f>
        <v>8877</v>
      </c>
      <c r="I19" s="1048">
        <v>15</v>
      </c>
      <c r="J19" s="1041">
        <f>I19*C19</f>
        <v>4035</v>
      </c>
      <c r="K19" s="1048">
        <v>10</v>
      </c>
      <c r="L19" s="1041">
        <f>K19*C19</f>
        <v>2690</v>
      </c>
      <c r="M19" s="1043"/>
      <c r="N19" s="1041"/>
    </row>
    <row r="20" spans="1:14">
      <c r="A20" s="1044">
        <v>9</v>
      </c>
      <c r="B20" s="1045" t="s">
        <v>1522</v>
      </c>
      <c r="C20" s="1046">
        <v>279</v>
      </c>
      <c r="D20" s="1047">
        <v>66</v>
      </c>
      <c r="E20" s="1046" t="s">
        <v>151</v>
      </c>
      <c r="F20" s="1041">
        <f>D20*C20</f>
        <v>18414</v>
      </c>
      <c r="G20" s="1048">
        <v>1</v>
      </c>
      <c r="H20" s="1041">
        <f>G20*C20</f>
        <v>279</v>
      </c>
      <c r="I20" s="1048"/>
      <c r="J20" s="1041">
        <f>I20*C20</f>
        <v>0</v>
      </c>
      <c r="K20" s="1048"/>
      <c r="L20" s="1041"/>
      <c r="M20" s="1043"/>
      <c r="N20" s="1041"/>
    </row>
    <row r="21" spans="1:14">
      <c r="A21" s="1044">
        <v>10</v>
      </c>
      <c r="B21" s="1049" t="s">
        <v>1523</v>
      </c>
      <c r="C21" s="1046">
        <v>229</v>
      </c>
      <c r="D21" s="1047">
        <v>5</v>
      </c>
      <c r="E21" s="1046" t="s">
        <v>340</v>
      </c>
      <c r="F21" s="1041">
        <f>D21*C21</f>
        <v>1145</v>
      </c>
      <c r="G21" s="1048">
        <v>2</v>
      </c>
      <c r="H21" s="1041">
        <f>G21*C21</f>
        <v>458</v>
      </c>
      <c r="I21" s="1048">
        <v>2</v>
      </c>
      <c r="J21" s="1041">
        <f>I21*C21</f>
        <v>458</v>
      </c>
      <c r="K21" s="1048">
        <v>1</v>
      </c>
      <c r="L21" s="1041">
        <f>K21*C21</f>
        <v>229</v>
      </c>
      <c r="M21" s="1043"/>
      <c r="N21" s="1041"/>
    </row>
    <row r="22" spans="1:14">
      <c r="A22" s="1044">
        <v>11</v>
      </c>
      <c r="B22" s="1049" t="s">
        <v>1524</v>
      </c>
      <c r="C22" s="1046">
        <v>45</v>
      </c>
      <c r="D22" s="1047">
        <v>5</v>
      </c>
      <c r="E22" s="1046" t="s">
        <v>43</v>
      </c>
      <c r="F22" s="1041">
        <f>D22*C22</f>
        <v>225</v>
      </c>
      <c r="G22" s="1048"/>
      <c r="H22" s="1041">
        <f>G22*C22</f>
        <v>0</v>
      </c>
      <c r="I22" s="1048">
        <v>2</v>
      </c>
      <c r="J22" s="1041">
        <f>I22*C22</f>
        <v>90</v>
      </c>
      <c r="K22" s="1048"/>
      <c r="L22" s="1041"/>
      <c r="M22" s="1043"/>
      <c r="N22" s="1041"/>
    </row>
    <row r="23" spans="1:14">
      <c r="A23" s="1044">
        <v>12</v>
      </c>
      <c r="B23" s="1045" t="s">
        <v>1525</v>
      </c>
      <c r="C23" s="1046">
        <v>829</v>
      </c>
      <c r="D23" s="1047">
        <v>2</v>
      </c>
      <c r="E23" s="1046" t="s">
        <v>43</v>
      </c>
      <c r="F23" s="1041">
        <f>D23*C23</f>
        <v>1658</v>
      </c>
      <c r="G23" s="1048">
        <v>6</v>
      </c>
      <c r="H23" s="1041">
        <f>G23*C23</f>
        <v>4974</v>
      </c>
      <c r="I23" s="1048">
        <v>3</v>
      </c>
      <c r="J23" s="1041">
        <f>I23*C23</f>
        <v>2487</v>
      </c>
      <c r="K23" s="1048">
        <v>3</v>
      </c>
      <c r="L23" s="1041">
        <f>K23*C23</f>
        <v>2487</v>
      </c>
      <c r="M23" s="1043"/>
      <c r="N23" s="1041"/>
    </row>
    <row r="24" spans="1:14">
      <c r="A24" s="1044">
        <v>13</v>
      </c>
      <c r="B24" s="1045" t="s">
        <v>1526</v>
      </c>
      <c r="C24" s="1046">
        <v>229</v>
      </c>
      <c r="D24" s="1047">
        <v>4</v>
      </c>
      <c r="E24" s="1046" t="s">
        <v>43</v>
      </c>
      <c r="F24" s="1041">
        <f>D24*C24</f>
        <v>916</v>
      </c>
      <c r="G24" s="1048"/>
      <c r="H24" s="1041">
        <f>G24*C24</f>
        <v>0</v>
      </c>
      <c r="I24" s="1048">
        <v>1</v>
      </c>
      <c r="J24" s="1041">
        <f>I24*C24</f>
        <v>229</v>
      </c>
      <c r="K24" s="1048"/>
      <c r="L24" s="1041"/>
      <c r="M24" s="1043"/>
      <c r="N24" s="1041"/>
    </row>
    <row r="25" spans="1:14">
      <c r="A25" s="1044">
        <v>14</v>
      </c>
      <c r="B25" s="1045" t="s">
        <v>1527</v>
      </c>
      <c r="C25" s="1051">
        <v>35</v>
      </c>
      <c r="D25" s="1052">
        <v>25</v>
      </c>
      <c r="E25" s="1051" t="s">
        <v>43</v>
      </c>
      <c r="F25" s="1041">
        <f>D25*C25</f>
        <v>875</v>
      </c>
      <c r="G25" s="1053">
        <v>40</v>
      </c>
      <c r="H25" s="1041">
        <f>G25*C25</f>
        <v>1400</v>
      </c>
      <c r="I25" s="1053">
        <v>20</v>
      </c>
      <c r="J25" s="1041">
        <f>I25*C25</f>
        <v>700</v>
      </c>
      <c r="K25" s="1053">
        <v>16</v>
      </c>
      <c r="L25" s="1041">
        <f>K25*C25</f>
        <v>560</v>
      </c>
      <c r="M25" s="1043"/>
      <c r="N25" s="1041"/>
    </row>
    <row r="26" spans="1:14">
      <c r="A26" s="1044">
        <v>15</v>
      </c>
      <c r="B26" s="1045" t="s">
        <v>1528</v>
      </c>
      <c r="C26" s="1051">
        <v>45</v>
      </c>
      <c r="D26" s="1052">
        <v>6</v>
      </c>
      <c r="E26" s="1051" t="s">
        <v>43</v>
      </c>
      <c r="F26" s="1041">
        <f>D26*C26</f>
        <v>270</v>
      </c>
      <c r="G26" s="1053">
        <v>4</v>
      </c>
      <c r="H26" s="1041">
        <f>G26*C26</f>
        <v>180</v>
      </c>
      <c r="I26" s="1053"/>
      <c r="J26" s="1041">
        <f>I26*C26</f>
        <v>0</v>
      </c>
      <c r="K26" s="1053"/>
      <c r="L26" s="1041"/>
      <c r="M26" s="1043"/>
      <c r="N26" s="1041"/>
    </row>
    <row r="27" spans="1:14">
      <c r="A27" s="1044">
        <v>16</v>
      </c>
      <c r="B27" s="1049" t="s">
        <v>1529</v>
      </c>
      <c r="C27" s="1051">
        <v>79</v>
      </c>
      <c r="D27" s="1052">
        <v>60</v>
      </c>
      <c r="E27" s="1051" t="s">
        <v>43</v>
      </c>
      <c r="F27" s="1041">
        <f>D27*C27</f>
        <v>4740</v>
      </c>
      <c r="G27" s="1053">
        <v>6</v>
      </c>
      <c r="H27" s="1041">
        <f>G27*C27</f>
        <v>474</v>
      </c>
      <c r="I27" s="1053">
        <v>4</v>
      </c>
      <c r="J27" s="1041">
        <f>I27*C27</f>
        <v>316</v>
      </c>
      <c r="K27" s="1053"/>
      <c r="L27" s="1041"/>
      <c r="M27" s="1043"/>
      <c r="N27" s="1041"/>
    </row>
    <row r="28" spans="1:14">
      <c r="A28" s="1044">
        <v>17</v>
      </c>
      <c r="B28" s="1045" t="s">
        <v>1530</v>
      </c>
      <c r="C28" s="1051">
        <v>99</v>
      </c>
      <c r="D28" s="1052">
        <v>15</v>
      </c>
      <c r="E28" s="1051" t="s">
        <v>1017</v>
      </c>
      <c r="F28" s="1041">
        <f>D28*C28</f>
        <v>1485</v>
      </c>
      <c r="G28" s="1053">
        <v>6</v>
      </c>
      <c r="H28" s="1041">
        <f>G28*C28</f>
        <v>594</v>
      </c>
      <c r="I28" s="1053">
        <v>3</v>
      </c>
      <c r="J28" s="1041">
        <f>I28*C28</f>
        <v>297</v>
      </c>
      <c r="K28" s="1053">
        <v>3</v>
      </c>
      <c r="L28" s="1041">
        <f>K28*C28</f>
        <v>297</v>
      </c>
      <c r="M28" s="1043"/>
      <c r="N28" s="1041"/>
    </row>
    <row r="29" spans="1:14">
      <c r="A29" s="1044">
        <v>18</v>
      </c>
      <c r="B29" s="1054" t="s">
        <v>1531</v>
      </c>
      <c r="C29" s="1039">
        <v>169</v>
      </c>
      <c r="D29" s="1040">
        <v>10</v>
      </c>
      <c r="E29" s="1039" t="s">
        <v>43</v>
      </c>
      <c r="F29" s="1041">
        <f>D29*C29</f>
        <v>1690</v>
      </c>
      <c r="G29" s="1042">
        <v>2</v>
      </c>
      <c r="H29" s="1055">
        <f>G29*C29</f>
        <v>338</v>
      </c>
      <c r="I29" s="1042">
        <v>1</v>
      </c>
      <c r="J29" s="1042">
        <f>I29*C29</f>
        <v>169</v>
      </c>
      <c r="K29" s="1042"/>
      <c r="L29" s="1056"/>
      <c r="M29" s="1057"/>
      <c r="N29" s="1056"/>
    </row>
    <row r="30" spans="1:14">
      <c r="A30" s="1044">
        <v>19</v>
      </c>
      <c r="B30" s="1058" t="s">
        <v>1532</v>
      </c>
      <c r="C30" s="1046">
        <v>35</v>
      </c>
      <c r="D30" s="1047">
        <v>5</v>
      </c>
      <c r="E30" s="1046" t="s">
        <v>43</v>
      </c>
      <c r="F30" s="1041">
        <f>D30*C30</f>
        <v>175</v>
      </c>
      <c r="G30" s="1048">
        <v>1</v>
      </c>
      <c r="H30" s="1055">
        <f>G30*C30</f>
        <v>35</v>
      </c>
      <c r="I30" s="1048">
        <v>1</v>
      </c>
      <c r="J30" s="1042">
        <f>I30*C30</f>
        <v>35</v>
      </c>
      <c r="K30" s="1048"/>
      <c r="L30" s="1056"/>
      <c r="M30" s="1059"/>
      <c r="N30" s="1060"/>
    </row>
    <row r="31" spans="1:14">
      <c r="A31" s="1044">
        <v>20</v>
      </c>
      <c r="B31" s="1049" t="s">
        <v>1533</v>
      </c>
      <c r="C31" s="1046">
        <v>35</v>
      </c>
      <c r="D31" s="1047">
        <v>20</v>
      </c>
      <c r="E31" s="1046" t="s">
        <v>43</v>
      </c>
      <c r="F31" s="1041">
        <f>D31*C31</f>
        <v>700</v>
      </c>
      <c r="G31" s="1048">
        <v>1</v>
      </c>
      <c r="H31" s="1055">
        <f>G31*C31</f>
        <v>35</v>
      </c>
      <c r="I31" s="1048">
        <v>1</v>
      </c>
      <c r="J31" s="1042">
        <f>I31*C31</f>
        <v>35</v>
      </c>
      <c r="K31" s="1048"/>
      <c r="L31" s="1056"/>
      <c r="M31" s="1059"/>
      <c r="N31" s="1060"/>
    </row>
    <row r="32" spans="1:14">
      <c r="A32" s="1044">
        <v>21</v>
      </c>
      <c r="B32" s="1049" t="s">
        <v>1534</v>
      </c>
      <c r="C32" s="1046">
        <v>35</v>
      </c>
      <c r="D32" s="1047">
        <v>10</v>
      </c>
      <c r="E32" s="1046" t="s">
        <v>43</v>
      </c>
      <c r="F32" s="1041">
        <f>D32*C32</f>
        <v>350</v>
      </c>
      <c r="G32" s="1048">
        <v>1</v>
      </c>
      <c r="H32" s="1055">
        <f>G32*C32</f>
        <v>35</v>
      </c>
      <c r="I32" s="1048">
        <v>1</v>
      </c>
      <c r="J32" s="1042">
        <f>I32*C32</f>
        <v>35</v>
      </c>
      <c r="K32" s="1048"/>
      <c r="L32" s="1056"/>
      <c r="M32" s="1059"/>
      <c r="N32" s="1060"/>
    </row>
    <row r="33" spans="1:14">
      <c r="A33" s="1044">
        <v>22</v>
      </c>
      <c r="B33" s="1049" t="s">
        <v>623</v>
      </c>
      <c r="C33" s="1046">
        <v>120</v>
      </c>
      <c r="D33" s="1047">
        <v>6</v>
      </c>
      <c r="E33" s="1046" t="s">
        <v>43</v>
      </c>
      <c r="F33" s="1041">
        <f>D33*C33</f>
        <v>720</v>
      </c>
      <c r="G33" s="1048">
        <v>1</v>
      </c>
      <c r="H33" s="1055">
        <f>G33*C33</f>
        <v>120</v>
      </c>
      <c r="I33" s="1048">
        <v>1</v>
      </c>
      <c r="J33" s="1042">
        <f>I33*C33</f>
        <v>120</v>
      </c>
      <c r="K33" s="1048"/>
      <c r="L33" s="1056"/>
      <c r="M33" s="1059"/>
      <c r="N33" s="1060"/>
    </row>
    <row r="34" spans="1:14">
      <c r="A34" s="1044">
        <v>23</v>
      </c>
      <c r="B34" s="1049" t="s">
        <v>1535</v>
      </c>
      <c r="C34" s="1046">
        <v>249</v>
      </c>
      <c r="D34" s="1047">
        <v>10</v>
      </c>
      <c r="E34" s="1046" t="s">
        <v>43</v>
      </c>
      <c r="F34" s="1041">
        <f>D34*C34</f>
        <v>2490</v>
      </c>
      <c r="G34" s="1048">
        <v>6</v>
      </c>
      <c r="H34" s="1055">
        <f>G34*C34</f>
        <v>1494</v>
      </c>
      <c r="I34" s="1048">
        <v>3</v>
      </c>
      <c r="J34" s="1042">
        <f>I34*C34</f>
        <v>747</v>
      </c>
      <c r="K34" s="1048">
        <v>3</v>
      </c>
      <c r="L34" s="1061">
        <f>K34*C34</f>
        <v>747</v>
      </c>
      <c r="M34" s="1059"/>
      <c r="N34" s="1060"/>
    </row>
    <row r="35" spans="1:14">
      <c r="A35" s="1044">
        <v>24</v>
      </c>
      <c r="B35" s="1049" t="s">
        <v>1536</v>
      </c>
      <c r="C35" s="1046">
        <v>209</v>
      </c>
      <c r="D35" s="1047">
        <v>10</v>
      </c>
      <c r="E35" s="1046" t="s">
        <v>43</v>
      </c>
      <c r="F35" s="1041">
        <f>D35*C35</f>
        <v>2090</v>
      </c>
      <c r="G35" s="1048">
        <v>2</v>
      </c>
      <c r="H35" s="1055">
        <f>G35*C35</f>
        <v>418</v>
      </c>
      <c r="I35" s="1048">
        <v>2</v>
      </c>
      <c r="J35" s="1042">
        <f>I35*C35</f>
        <v>418</v>
      </c>
      <c r="K35" s="1048">
        <v>2</v>
      </c>
      <c r="L35" s="1061">
        <f>K35*C35</f>
        <v>418</v>
      </c>
      <c r="M35" s="1059"/>
      <c r="N35" s="1060"/>
    </row>
    <row r="36" spans="1:14">
      <c r="A36" s="1044">
        <v>25</v>
      </c>
      <c r="B36" s="1049" t="s">
        <v>1328</v>
      </c>
      <c r="C36" s="1046">
        <v>700</v>
      </c>
      <c r="D36" s="1047">
        <v>2</v>
      </c>
      <c r="E36" s="1046" t="s">
        <v>151</v>
      </c>
      <c r="F36" s="1041">
        <f>D36*C36</f>
        <v>1400</v>
      </c>
      <c r="G36" s="1048">
        <v>100</v>
      </c>
      <c r="H36" s="1055">
        <f>G36*C36</f>
        <v>70000</v>
      </c>
      <c r="I36" s="1048">
        <v>50</v>
      </c>
      <c r="J36" s="1042"/>
      <c r="K36" s="1048"/>
      <c r="L36" s="1056"/>
      <c r="M36" s="1059"/>
      <c r="N36" s="1060"/>
    </row>
    <row r="37" spans="1:14">
      <c r="A37" s="1044">
        <v>26</v>
      </c>
      <c r="B37" s="1049" t="s">
        <v>1537</v>
      </c>
      <c r="C37" s="1046">
        <v>560</v>
      </c>
      <c r="D37" s="1047">
        <v>1</v>
      </c>
      <c r="E37" s="1046" t="s">
        <v>1538</v>
      </c>
      <c r="F37" s="1041">
        <f>D37*C37</f>
        <v>560</v>
      </c>
      <c r="G37" s="1048">
        <v>50</v>
      </c>
      <c r="H37" s="1055">
        <f>G37*C37</f>
        <v>28000</v>
      </c>
      <c r="I37" s="1048"/>
      <c r="J37" s="1042"/>
      <c r="K37" s="1048"/>
      <c r="L37" s="1056"/>
      <c r="M37" s="1059"/>
      <c r="N37" s="1060"/>
    </row>
    <row r="38" spans="1:14">
      <c r="A38" s="1044">
        <v>27</v>
      </c>
      <c r="B38" s="1049" t="s">
        <v>1539</v>
      </c>
      <c r="C38" s="1046">
        <v>560</v>
      </c>
      <c r="D38" s="1047">
        <v>1</v>
      </c>
      <c r="E38" s="1046" t="s">
        <v>1538</v>
      </c>
      <c r="F38" s="1041">
        <f>D38*C38</f>
        <v>560</v>
      </c>
      <c r="G38" s="1048">
        <v>1</v>
      </c>
      <c r="H38" s="1055">
        <f>G38*C38</f>
        <v>560</v>
      </c>
      <c r="I38" s="1048"/>
      <c r="J38" s="1042"/>
      <c r="K38" s="1048"/>
      <c r="L38" s="1056"/>
      <c r="M38" s="1059"/>
      <c r="N38" s="1060"/>
    </row>
    <row r="39" spans="1:14">
      <c r="A39" s="1044">
        <v>28</v>
      </c>
      <c r="B39" s="1049" t="s">
        <v>1540</v>
      </c>
      <c r="C39" s="1046">
        <v>560</v>
      </c>
      <c r="D39" s="1047">
        <v>1</v>
      </c>
      <c r="E39" s="1046" t="s">
        <v>1538</v>
      </c>
      <c r="F39" s="1041">
        <f>D39*C39</f>
        <v>560</v>
      </c>
      <c r="G39" s="1048">
        <v>1</v>
      </c>
      <c r="H39" s="1055">
        <f>G39*C39</f>
        <v>560</v>
      </c>
      <c r="I39" s="1048"/>
      <c r="J39" s="1042"/>
      <c r="K39" s="1048"/>
      <c r="L39" s="1056"/>
      <c r="M39" s="1059"/>
      <c r="N39" s="1060"/>
    </row>
    <row r="40" spans="1:14">
      <c r="A40" s="1062" t="s">
        <v>82</v>
      </c>
      <c r="B40" s="1063"/>
      <c r="C40" s="376">
        <f>SUM(C12:C39)</f>
        <v>6020</v>
      </c>
      <c r="D40" s="1064">
        <f>SUM(D12:D39)</f>
        <v>425</v>
      </c>
      <c r="E40" s="272"/>
      <c r="F40" s="1065">
        <f>SUM(F12:F39)</f>
        <v>61628</v>
      </c>
      <c r="G40" s="373">
        <f>SUM(G12:G39)</f>
        <v>457</v>
      </c>
      <c r="H40" s="1065">
        <f>SUM(H12:H39)</f>
        <v>133301</v>
      </c>
      <c r="I40" s="373">
        <f>SUM(I12:I39)</f>
        <v>284</v>
      </c>
      <c r="J40" s="1066">
        <f>SUM(J12:J39)</f>
        <v>22761</v>
      </c>
      <c r="K40" s="373">
        <f>SUM(K12:K39)</f>
        <v>48</v>
      </c>
      <c r="L40" s="1065">
        <f>SUM(L12:L39)</f>
        <v>8028</v>
      </c>
      <c r="M40" s="1065">
        <f>SUM(M12:M39)</f>
        <v>0</v>
      </c>
      <c r="N40" s="1067">
        <f>SUM(N12:N39)</f>
        <v>0</v>
      </c>
    </row>
    <row r="41" spans="1:14">
      <c r="A41" s="1068"/>
      <c r="B41" s="1068"/>
      <c r="C41" s="1068"/>
      <c r="D41" s="1068"/>
      <c r="E41" s="1068"/>
      <c r="F41" s="1069"/>
      <c r="G41" s="1069"/>
      <c r="H41" s="1069"/>
      <c r="I41" s="1069"/>
      <c r="J41" s="1069"/>
      <c r="K41" s="1069"/>
      <c r="L41" s="1069"/>
      <c r="M41" s="1069"/>
      <c r="N41" s="1069"/>
    </row>
    <row r="42" spans="1:14" customHeight="1" ht="21">
      <c r="A42" s="182" t="s">
        <v>0</v>
      </c>
      <c r="B42" s="182"/>
      <c r="C42" s="182"/>
      <c r="D42" s="1068"/>
      <c r="E42" s="1068"/>
      <c r="F42" s="1069"/>
      <c r="G42" s="1069"/>
      <c r="H42" s="1069"/>
      <c r="I42" s="1069"/>
      <c r="J42" s="1069"/>
      <c r="K42" s="1069"/>
      <c r="L42" s="1069"/>
      <c r="M42" s="1069"/>
      <c r="N42" s="1069"/>
    </row>
    <row r="43" spans="1:14">
      <c r="A43" s="182"/>
      <c r="B43" s="182"/>
      <c r="C43" s="182"/>
      <c r="D43" s="1068"/>
      <c r="E43" s="1068"/>
      <c r="F43" s="1069"/>
      <c r="G43" s="1069"/>
      <c r="H43" s="1069"/>
      <c r="I43" s="1069"/>
      <c r="J43" s="1069"/>
      <c r="K43" s="1069"/>
      <c r="L43" s="1069"/>
      <c r="M43" s="1069"/>
      <c r="N43" s="1069"/>
    </row>
    <row r="44" spans="1:14" customHeight="1" ht="15.75">
      <c r="A44" s="1068"/>
      <c r="B44" s="1068"/>
      <c r="C44" s="1068"/>
      <c r="D44" s="1068"/>
      <c r="E44" s="1068"/>
      <c r="F44" s="1070" t="s">
        <v>1</v>
      </c>
      <c r="G44" s="1070"/>
      <c r="H44" s="1070"/>
      <c r="I44" s="1070"/>
      <c r="J44" s="1069"/>
      <c r="K44" s="1069"/>
      <c r="L44" s="1069"/>
      <c r="M44" s="1069"/>
      <c r="N44" s="1069"/>
    </row>
    <row r="45" spans="1:14">
      <c r="A45" s="1068"/>
      <c r="B45" s="1068"/>
      <c r="C45" s="1068"/>
      <c r="D45" s="1068"/>
      <c r="E45" s="1068"/>
      <c r="F45" s="1069"/>
      <c r="G45" s="1071" t="s">
        <v>2</v>
      </c>
      <c r="H45" s="1071"/>
      <c r="I45" s="1069"/>
      <c r="J45" s="1069"/>
      <c r="K45" s="1069"/>
      <c r="L45" s="1069"/>
      <c r="M45" s="1069"/>
      <c r="N45" s="1069"/>
    </row>
    <row r="46" spans="1:14">
      <c r="A46" s="1068"/>
      <c r="B46" s="1068"/>
      <c r="C46" s="1068"/>
      <c r="D46" s="1068"/>
      <c r="E46" s="1068"/>
      <c r="F46" s="1069"/>
      <c r="G46" s="1069"/>
      <c r="H46" s="1069"/>
      <c r="I46" s="1069"/>
      <c r="J46" s="1069"/>
      <c r="K46" s="1069"/>
      <c r="L46" s="1069"/>
      <c r="M46" s="1069"/>
      <c r="N46" s="1069"/>
    </row>
    <row r="47" spans="1:14">
      <c r="A47" s="1072" t="s">
        <v>1541</v>
      </c>
      <c r="B47" s="1072"/>
      <c r="C47" s="1072"/>
      <c r="D47" s="1072"/>
      <c r="E47" s="696"/>
      <c r="F47" s="1073"/>
      <c r="G47" s="1073"/>
      <c r="H47" s="1073"/>
      <c r="I47" s="1073"/>
      <c r="J47" s="1073"/>
      <c r="K47" s="1073"/>
      <c r="L47" s="1073"/>
      <c r="M47" s="1073"/>
      <c r="N47" s="1073"/>
    </row>
    <row r="48" spans="1:14">
      <c r="A48" s="1074" t="s">
        <v>751</v>
      </c>
      <c r="B48" s="1075"/>
      <c r="C48" s="1075"/>
      <c r="D48" s="1075"/>
      <c r="E48" s="1076"/>
      <c r="F48" s="1077" t="s">
        <v>5</v>
      </c>
      <c r="G48" s="1078"/>
      <c r="H48" s="1078"/>
      <c r="I48" s="1078"/>
      <c r="J48" s="1079"/>
      <c r="K48" s="1080" t="s">
        <v>1037</v>
      </c>
      <c r="L48" s="1081"/>
      <c r="M48" s="1081"/>
      <c r="N48" s="1082"/>
    </row>
    <row r="49" spans="1:14">
      <c r="A49" s="1083" t="s">
        <v>1542</v>
      </c>
      <c r="B49" s="1083"/>
      <c r="C49" s="1083"/>
      <c r="D49" s="1083"/>
      <c r="E49" s="1083"/>
      <c r="F49" s="1084" t="s">
        <v>8</v>
      </c>
      <c r="G49" s="1077" t="s">
        <v>9</v>
      </c>
      <c r="H49" s="1079"/>
      <c r="I49" s="1077" t="s">
        <v>10</v>
      </c>
      <c r="J49" s="1079"/>
      <c r="K49" s="1077" t="s">
        <v>11</v>
      </c>
      <c r="L49" s="1078"/>
      <c r="M49" s="1078"/>
      <c r="N49" s="1079"/>
    </row>
    <row r="50" spans="1:14">
      <c r="A50" s="1085" t="s">
        <v>12</v>
      </c>
      <c r="B50" s="1085" t="s">
        <v>13</v>
      </c>
      <c r="C50" s="1085" t="s">
        <v>14</v>
      </c>
      <c r="D50" s="1086" t="s">
        <v>15</v>
      </c>
      <c r="E50" s="1087"/>
      <c r="F50" s="1088" t="s">
        <v>16</v>
      </c>
      <c r="G50" s="1077" t="s">
        <v>17</v>
      </c>
      <c r="H50" s="1078"/>
      <c r="I50" s="1078"/>
      <c r="J50" s="1078"/>
      <c r="K50" s="1078"/>
      <c r="L50" s="1078"/>
      <c r="M50" s="1078"/>
      <c r="N50" s="1079"/>
    </row>
    <row r="51" spans="1:14">
      <c r="A51" s="1089"/>
      <c r="B51" s="1089"/>
      <c r="C51" s="1089"/>
      <c r="D51" s="1090"/>
      <c r="E51" s="1091"/>
      <c r="F51" s="1092"/>
      <c r="G51" s="1093" t="s">
        <v>18</v>
      </c>
      <c r="H51" s="1094"/>
      <c r="I51" s="1095" t="s">
        <v>19</v>
      </c>
      <c r="J51" s="1096"/>
      <c r="K51" s="1097" t="s">
        <v>20</v>
      </c>
      <c r="L51" s="1098"/>
      <c r="M51" s="1099" t="s">
        <v>21</v>
      </c>
      <c r="N51" s="1100"/>
    </row>
    <row r="52" spans="1:14">
      <c r="A52" s="1101"/>
      <c r="B52" s="1101"/>
      <c r="C52" s="1101"/>
      <c r="D52" s="1102" t="s">
        <v>22</v>
      </c>
      <c r="E52" s="1102" t="s">
        <v>13</v>
      </c>
      <c r="F52" s="1103"/>
      <c r="G52" s="1084" t="s">
        <v>23</v>
      </c>
      <c r="H52" s="1104" t="s">
        <v>24</v>
      </c>
      <c r="I52" s="1104" t="s">
        <v>23</v>
      </c>
      <c r="J52" s="1104" t="s">
        <v>24</v>
      </c>
      <c r="K52" s="1104" t="s">
        <v>23</v>
      </c>
      <c r="L52" s="1104" t="s">
        <v>24</v>
      </c>
      <c r="M52" s="1104" t="s">
        <v>23</v>
      </c>
      <c r="N52" s="1104" t="s">
        <v>24</v>
      </c>
    </row>
    <row r="53" spans="1:14" customHeight="1" ht="15.75">
      <c r="A53" s="1037">
        <v>29</v>
      </c>
      <c r="B53" s="1049" t="s">
        <v>1543</v>
      </c>
      <c r="C53" s="1046">
        <v>559</v>
      </c>
      <c r="D53" s="1047">
        <v>1</v>
      </c>
      <c r="E53" s="1046" t="s">
        <v>1538</v>
      </c>
      <c r="F53" s="1041">
        <f>D53*C53</f>
        <v>559</v>
      </c>
      <c r="G53" s="1048">
        <v>1</v>
      </c>
      <c r="H53" s="1048">
        <f>G53*C53</f>
        <v>559</v>
      </c>
      <c r="I53" s="1048"/>
      <c r="J53" s="1041"/>
      <c r="K53" s="1105"/>
      <c r="L53" s="1041"/>
      <c r="M53" s="1043"/>
      <c r="N53" s="1041"/>
    </row>
    <row r="54" spans="1:14" customHeight="1" ht="15.75">
      <c r="A54" s="1044">
        <v>30</v>
      </c>
      <c r="B54" s="1049" t="s">
        <v>1544</v>
      </c>
      <c r="C54" s="1046">
        <v>550</v>
      </c>
      <c r="D54" s="1047">
        <v>5</v>
      </c>
      <c r="E54" s="1046" t="s">
        <v>43</v>
      </c>
      <c r="F54" s="1041">
        <f>D54*C54</f>
        <v>2750</v>
      </c>
      <c r="G54" s="1053">
        <v>2</v>
      </c>
      <c r="H54" s="1048">
        <f>G54*C54</f>
        <v>1100</v>
      </c>
      <c r="I54" s="1053">
        <v>2</v>
      </c>
      <c r="J54" s="1041">
        <f>I54*C54</f>
        <v>1100</v>
      </c>
      <c r="K54" s="1053">
        <v>2</v>
      </c>
      <c r="L54" s="1041">
        <f>K54*C54</f>
        <v>1100</v>
      </c>
      <c r="M54" s="1043"/>
      <c r="N54" s="1041"/>
    </row>
    <row r="55" spans="1:14">
      <c r="A55" s="1044">
        <v>31</v>
      </c>
      <c r="B55" s="1049" t="s">
        <v>1545</v>
      </c>
      <c r="C55" s="1046">
        <v>35</v>
      </c>
      <c r="D55" s="1047">
        <v>5</v>
      </c>
      <c r="E55" s="1046" t="s">
        <v>192</v>
      </c>
      <c r="F55" s="1041">
        <f>D55*C55</f>
        <v>175</v>
      </c>
      <c r="G55" s="1053">
        <v>5</v>
      </c>
      <c r="H55" s="1048">
        <f>G55*C55</f>
        <v>175</v>
      </c>
      <c r="I55" s="1053">
        <v>3</v>
      </c>
      <c r="J55" s="1041">
        <f>I55*C55</f>
        <v>105</v>
      </c>
      <c r="K55" s="1053">
        <v>2</v>
      </c>
      <c r="L55" s="1041">
        <f>K55*C55</f>
        <v>70</v>
      </c>
      <c r="M55" s="1043"/>
      <c r="N55" s="1041"/>
    </row>
    <row r="56" spans="1:14">
      <c r="A56" s="1044">
        <v>32</v>
      </c>
      <c r="B56" s="1049" t="s">
        <v>1546</v>
      </c>
      <c r="C56" s="1051">
        <v>49</v>
      </c>
      <c r="D56" s="1052">
        <v>5</v>
      </c>
      <c r="E56" s="1051" t="s">
        <v>43</v>
      </c>
      <c r="F56" s="1041">
        <f>C56*D56</f>
        <v>245</v>
      </c>
      <c r="G56" s="1042">
        <v>4</v>
      </c>
      <c r="H56" s="1041">
        <f>G56*C56</f>
        <v>196</v>
      </c>
      <c r="I56" s="1042">
        <v>3</v>
      </c>
      <c r="J56" s="1061">
        <f>I56*C56</f>
        <v>147</v>
      </c>
      <c r="K56" s="1042"/>
      <c r="L56" s="1056"/>
      <c r="M56" s="1043"/>
      <c r="N56" s="1041"/>
    </row>
    <row r="57" spans="1:14">
      <c r="A57" s="1044">
        <v>33</v>
      </c>
      <c r="B57" s="1049" t="s">
        <v>1547</v>
      </c>
      <c r="C57" s="1051">
        <v>25</v>
      </c>
      <c r="D57" s="1052">
        <v>5</v>
      </c>
      <c r="E57" s="1051" t="s">
        <v>192</v>
      </c>
      <c r="F57" s="1041">
        <f>C57*D57</f>
        <v>125</v>
      </c>
      <c r="G57" s="1048">
        <v>4</v>
      </c>
      <c r="H57" s="1041">
        <f>G57*C57</f>
        <v>100</v>
      </c>
      <c r="I57" s="1048">
        <v>4</v>
      </c>
      <c r="J57" s="1061">
        <f>I57*C57</f>
        <v>100</v>
      </c>
      <c r="K57" s="1048"/>
      <c r="L57" s="1056"/>
      <c r="M57" s="1043"/>
      <c r="N57" s="1041"/>
    </row>
    <row r="58" spans="1:14" customHeight="1" ht="15">
      <c r="A58" s="1044">
        <v>34</v>
      </c>
      <c r="B58" s="1106" t="s">
        <v>1548</v>
      </c>
      <c r="C58" s="1107">
        <v>55</v>
      </c>
      <c r="D58" s="1108">
        <v>8</v>
      </c>
      <c r="E58" s="1109" t="s">
        <v>1549</v>
      </c>
      <c r="F58" s="1041">
        <f>C58*D58</f>
        <v>440</v>
      </c>
      <c r="G58" s="1048">
        <v>5</v>
      </c>
      <c r="H58" s="1041">
        <f>G58*C58</f>
        <v>275</v>
      </c>
      <c r="I58" s="1048">
        <v>3</v>
      </c>
      <c r="J58" s="1061">
        <f>I58*C58</f>
        <v>165</v>
      </c>
      <c r="K58" s="1048">
        <v>2</v>
      </c>
      <c r="L58" s="1061">
        <f>K58*C58</f>
        <v>110</v>
      </c>
      <c r="M58" s="1043"/>
      <c r="N58" s="1041"/>
    </row>
    <row r="59" spans="1:14">
      <c r="A59" s="1044">
        <v>35</v>
      </c>
      <c r="B59" s="1045" t="s">
        <v>1550</v>
      </c>
      <c r="C59" s="1051">
        <v>17</v>
      </c>
      <c r="D59" s="1052">
        <v>4</v>
      </c>
      <c r="E59" s="1051" t="s">
        <v>192</v>
      </c>
      <c r="F59" s="1041">
        <f>C59*D59</f>
        <v>68</v>
      </c>
      <c r="G59" s="1048">
        <v>10</v>
      </c>
      <c r="H59" s="1041">
        <f>G59*C59</f>
        <v>170</v>
      </c>
      <c r="I59" s="1048">
        <v>5</v>
      </c>
      <c r="J59" s="1061">
        <f>I59*C59</f>
        <v>85</v>
      </c>
      <c r="K59" s="1048">
        <v>5</v>
      </c>
      <c r="L59" s="1061">
        <f>K59*C59</f>
        <v>85</v>
      </c>
      <c r="M59" s="1043"/>
      <c r="N59" s="1041"/>
    </row>
    <row r="60" spans="1:14">
      <c r="A60" s="1044">
        <v>36</v>
      </c>
      <c r="B60" s="1045" t="s">
        <v>1551</v>
      </c>
      <c r="C60" s="1051">
        <v>49</v>
      </c>
      <c r="D60" s="1052">
        <v>6</v>
      </c>
      <c r="E60" s="1051" t="s">
        <v>43</v>
      </c>
      <c r="F60" s="1041">
        <f>C60*D60</f>
        <v>294</v>
      </c>
      <c r="G60" s="1048">
        <v>5</v>
      </c>
      <c r="H60" s="1041">
        <f>G60*C60</f>
        <v>245</v>
      </c>
      <c r="I60" s="1048">
        <v>5</v>
      </c>
      <c r="J60" s="1061">
        <f>I60*C60</f>
        <v>245</v>
      </c>
      <c r="K60" s="1048"/>
      <c r="L60" s="1061"/>
      <c r="M60" s="1043"/>
      <c r="N60" s="1041"/>
    </row>
    <row r="61" spans="1:14">
      <c r="A61" s="1044">
        <v>37</v>
      </c>
      <c r="B61" s="1045" t="s">
        <v>592</v>
      </c>
      <c r="C61" s="1051">
        <v>89</v>
      </c>
      <c r="D61" s="1052">
        <v>10</v>
      </c>
      <c r="E61" s="1051" t="s">
        <v>43</v>
      </c>
      <c r="F61" s="1041">
        <f>C61*D61</f>
        <v>890</v>
      </c>
      <c r="G61" s="1048">
        <v>10</v>
      </c>
      <c r="H61" s="1041">
        <f>G61*C61</f>
        <v>890</v>
      </c>
      <c r="I61" s="1048">
        <v>10</v>
      </c>
      <c r="J61" s="1061">
        <f>I61*C61</f>
        <v>890</v>
      </c>
      <c r="K61" s="1048"/>
      <c r="L61" s="1061"/>
      <c r="M61" s="1043"/>
      <c r="N61" s="1041"/>
    </row>
    <row r="62" spans="1:14">
      <c r="A62" s="1044">
        <v>38</v>
      </c>
      <c r="B62" s="1110" t="s">
        <v>1552</v>
      </c>
      <c r="C62" s="1111">
        <v>35</v>
      </c>
      <c r="D62" s="1112">
        <v>8</v>
      </c>
      <c r="E62" s="1111" t="s">
        <v>192</v>
      </c>
      <c r="F62" s="1041">
        <f>C62*D62</f>
        <v>280</v>
      </c>
      <c r="G62" s="1048">
        <v>10</v>
      </c>
      <c r="H62" s="1041">
        <f>G62*C62</f>
        <v>350</v>
      </c>
      <c r="I62" s="1048">
        <v>10</v>
      </c>
      <c r="J62" s="1061">
        <f>I62*C62</f>
        <v>350</v>
      </c>
      <c r="K62" s="1048"/>
      <c r="L62" s="1061"/>
      <c r="M62" s="1043"/>
      <c r="N62" s="1041"/>
    </row>
    <row r="63" spans="1:14">
      <c r="A63" s="1044">
        <v>39</v>
      </c>
      <c r="B63" s="1113" t="s">
        <v>1553</v>
      </c>
      <c r="C63" s="1051">
        <v>40</v>
      </c>
      <c r="D63" s="1052">
        <v>8</v>
      </c>
      <c r="E63" s="1051" t="s">
        <v>192</v>
      </c>
      <c r="F63" s="1041">
        <f>C63*D63</f>
        <v>320</v>
      </c>
      <c r="G63" s="1048">
        <v>1</v>
      </c>
      <c r="H63" s="1041">
        <f>G63*C63</f>
        <v>40</v>
      </c>
      <c r="I63" s="1048">
        <v>1</v>
      </c>
      <c r="J63" s="1061">
        <f>I63*C63</f>
        <v>40</v>
      </c>
      <c r="K63" s="1048"/>
      <c r="L63" s="1061"/>
      <c r="M63" s="1043"/>
      <c r="N63" s="1041"/>
    </row>
    <row r="64" spans="1:14">
      <c r="A64" s="1044">
        <v>40</v>
      </c>
      <c r="B64" s="1113" t="s">
        <v>1554</v>
      </c>
      <c r="C64" s="1051">
        <v>399</v>
      </c>
      <c r="D64" s="1052">
        <v>2</v>
      </c>
      <c r="E64" s="1051" t="s">
        <v>43</v>
      </c>
      <c r="F64" s="1041">
        <f>C64*D64</f>
        <v>798</v>
      </c>
      <c r="G64" s="1048">
        <v>10</v>
      </c>
      <c r="H64" s="1041">
        <f>G64*C64</f>
        <v>3990</v>
      </c>
      <c r="I64" s="1048">
        <v>10</v>
      </c>
      <c r="J64" s="1061">
        <f>I64*C64</f>
        <v>3990</v>
      </c>
      <c r="K64" s="1048"/>
      <c r="L64" s="1061"/>
      <c r="M64" s="1043"/>
      <c r="N64" s="1041"/>
    </row>
    <row r="65" spans="1:14">
      <c r="A65" s="1044">
        <v>41</v>
      </c>
      <c r="B65" s="1113" t="s">
        <v>1555</v>
      </c>
      <c r="C65" s="1051">
        <v>30</v>
      </c>
      <c r="D65" s="1052">
        <v>8</v>
      </c>
      <c r="E65" s="1051" t="s">
        <v>43</v>
      </c>
      <c r="F65" s="1041">
        <f>C65*D65</f>
        <v>240</v>
      </c>
      <c r="G65" s="1048">
        <v>3</v>
      </c>
      <c r="H65" s="1041">
        <f>G65*C65</f>
        <v>90</v>
      </c>
      <c r="I65" s="1048">
        <v>2</v>
      </c>
      <c r="J65" s="1061">
        <f>I65*C65</f>
        <v>60</v>
      </c>
      <c r="K65" s="1048"/>
      <c r="L65" s="1061"/>
      <c r="M65" s="1043"/>
      <c r="N65" s="1041"/>
    </row>
    <row r="66" spans="1:14">
      <c r="A66" s="1044">
        <v>42</v>
      </c>
      <c r="B66" s="1113" t="s">
        <v>1556</v>
      </c>
      <c r="C66" s="1051">
        <v>30</v>
      </c>
      <c r="D66" s="1052">
        <v>7</v>
      </c>
      <c r="E66" s="1051" t="s">
        <v>43</v>
      </c>
      <c r="F66" s="1041">
        <f>C66*D66</f>
        <v>210</v>
      </c>
      <c r="G66" s="1048">
        <v>10</v>
      </c>
      <c r="H66" s="1041">
        <f>G66*C66</f>
        <v>300</v>
      </c>
      <c r="I66" s="1048">
        <v>10</v>
      </c>
      <c r="J66" s="1061">
        <f>I66*C66</f>
        <v>300</v>
      </c>
      <c r="K66" s="1048">
        <v>10</v>
      </c>
      <c r="L66" s="1061">
        <f>K66*C66</f>
        <v>300</v>
      </c>
      <c r="M66" s="1043"/>
      <c r="N66" s="1041"/>
    </row>
    <row r="67" spans="1:14">
      <c r="A67" s="1044">
        <v>43</v>
      </c>
      <c r="B67" s="1113" t="s">
        <v>1557</v>
      </c>
      <c r="C67" s="1051">
        <v>49</v>
      </c>
      <c r="D67" s="1052">
        <v>6</v>
      </c>
      <c r="E67" s="1051" t="s">
        <v>43</v>
      </c>
      <c r="F67" s="1041">
        <f>C67*D67</f>
        <v>294</v>
      </c>
      <c r="G67" s="1048">
        <v>50</v>
      </c>
      <c r="H67" s="1041">
        <f>G67*C67</f>
        <v>2450</v>
      </c>
      <c r="I67" s="1048">
        <v>42</v>
      </c>
      <c r="J67" s="1061">
        <f>I67*C67</f>
        <v>2058</v>
      </c>
      <c r="K67" s="1048"/>
      <c r="L67" s="1061"/>
      <c r="M67" s="1043"/>
      <c r="N67" s="1041"/>
    </row>
    <row r="68" spans="1:14">
      <c r="A68" s="1044">
        <v>44</v>
      </c>
      <c r="B68" s="1113" t="s">
        <v>1558</v>
      </c>
      <c r="C68" s="1051">
        <v>49</v>
      </c>
      <c r="D68" s="1052">
        <v>6</v>
      </c>
      <c r="E68" s="1051" t="s">
        <v>43</v>
      </c>
      <c r="F68" s="1041">
        <f>C68*D68</f>
        <v>294</v>
      </c>
      <c r="G68" s="1053">
        <v>5</v>
      </c>
      <c r="H68" s="1041">
        <f>G68*C68</f>
        <v>245</v>
      </c>
      <c r="I68" s="1053">
        <v>5</v>
      </c>
      <c r="J68" s="1061">
        <f>I68*C68</f>
        <v>245</v>
      </c>
      <c r="K68" s="1053"/>
      <c r="L68" s="1061"/>
      <c r="M68" s="1043"/>
      <c r="N68" s="1041"/>
    </row>
    <row r="69" spans="1:14">
      <c r="A69" s="1044">
        <v>45</v>
      </c>
      <c r="B69" s="1113" t="s">
        <v>1559</v>
      </c>
      <c r="C69" s="1114">
        <v>395</v>
      </c>
      <c r="D69" s="1052">
        <v>2</v>
      </c>
      <c r="E69" s="1051" t="s">
        <v>92</v>
      </c>
      <c r="F69" s="1041">
        <f>C69*D69</f>
        <v>790</v>
      </c>
      <c r="G69" s="1053">
        <v>2</v>
      </c>
      <c r="H69" s="1041">
        <f>G69*C69</f>
        <v>790</v>
      </c>
      <c r="I69" s="1053">
        <v>3</v>
      </c>
      <c r="J69" s="1061">
        <f>I69*C69</f>
        <v>1185</v>
      </c>
      <c r="K69" s="1053"/>
      <c r="L69" s="1061"/>
      <c r="M69" s="1043"/>
      <c r="N69" s="1041"/>
    </row>
    <row r="70" spans="1:14">
      <c r="A70" s="1044">
        <v>46</v>
      </c>
      <c r="B70" s="1113" t="s">
        <v>1560</v>
      </c>
      <c r="C70" s="1051">
        <v>800</v>
      </c>
      <c r="D70" s="1052">
        <v>2</v>
      </c>
      <c r="E70" s="1051" t="s">
        <v>43</v>
      </c>
      <c r="F70" s="1041">
        <f>C70*D70</f>
        <v>1600</v>
      </c>
      <c r="G70" s="1053">
        <v>4</v>
      </c>
      <c r="H70" s="1041">
        <f>G70*C70</f>
        <v>3200</v>
      </c>
      <c r="I70" s="1053">
        <v>3</v>
      </c>
      <c r="J70" s="1061">
        <f>I70*C70</f>
        <v>2400</v>
      </c>
      <c r="K70" s="1053">
        <v>2</v>
      </c>
      <c r="L70" s="1061">
        <f>K70*C70</f>
        <v>1600</v>
      </c>
      <c r="M70" s="1043"/>
      <c r="N70" s="1115"/>
    </row>
    <row r="71" spans="1:14">
      <c r="A71" s="1044">
        <v>47</v>
      </c>
      <c r="B71" s="1116"/>
      <c r="C71" s="1117"/>
      <c r="D71" s="1118"/>
      <c r="E71" s="1051"/>
      <c r="F71" s="1041"/>
      <c r="G71" s="1053">
        <v>2</v>
      </c>
      <c r="H71" s="1041">
        <f>G71*C71</f>
        <v>0</v>
      </c>
      <c r="I71" s="1053"/>
      <c r="J71" s="1061"/>
      <c r="K71" s="1119"/>
      <c r="L71" s="1119"/>
      <c r="M71" s="1043"/>
      <c r="N71" s="1041"/>
    </row>
    <row r="72" spans="1:14" customHeight="1" ht="15.75">
      <c r="A72" s="1044">
        <v>48</v>
      </c>
      <c r="B72" s="1120" t="s">
        <v>1561</v>
      </c>
      <c r="C72" s="1121"/>
      <c r="D72" s="1122"/>
      <c r="E72" s="1123"/>
      <c r="F72" s="1124">
        <v>18000</v>
      </c>
      <c r="G72" s="1119"/>
      <c r="H72" s="1119"/>
      <c r="I72" s="1119"/>
      <c r="J72" s="1119"/>
      <c r="K72" s="1119"/>
      <c r="L72" s="1124">
        <v>18000</v>
      </c>
      <c r="M72" s="1043"/>
      <c r="N72" s="1041"/>
    </row>
    <row r="73" spans="1:14" customHeight="1" ht="74.25">
      <c r="A73" s="1044">
        <v>50</v>
      </c>
      <c r="B73" s="1125" t="s">
        <v>1562</v>
      </c>
      <c r="C73" s="1126">
        <v>600</v>
      </c>
      <c r="D73" s="1047">
        <v>160</v>
      </c>
      <c r="E73" s="1046" t="s">
        <v>43</v>
      </c>
      <c r="F73" s="1127">
        <f>C73*D73</f>
        <v>96000</v>
      </c>
      <c r="G73" s="1059">
        <v>100</v>
      </c>
      <c r="H73" s="1128">
        <f>G73*C73</f>
        <v>60000</v>
      </c>
      <c r="I73" s="1059">
        <v>60</v>
      </c>
      <c r="J73" s="1128">
        <f>I73*C73</f>
        <v>36000</v>
      </c>
      <c r="K73" s="1129"/>
      <c r="L73" s="1041"/>
      <c r="M73" s="1043"/>
      <c r="N73" s="1041"/>
    </row>
    <row r="74" spans="1:14" customHeight="1" ht="15.75">
      <c r="A74" s="1044">
        <v>51</v>
      </c>
      <c r="B74" s="1126" t="s">
        <v>1563</v>
      </c>
      <c r="C74" s="1126">
        <v>150</v>
      </c>
      <c r="D74" s="1047">
        <v>35</v>
      </c>
      <c r="E74" s="1046" t="s">
        <v>43</v>
      </c>
      <c r="F74" s="1127">
        <f>C74*D74</f>
        <v>5250</v>
      </c>
      <c r="G74" s="1059">
        <v>35</v>
      </c>
      <c r="H74" s="1128">
        <f>G74*C74</f>
        <v>5250</v>
      </c>
      <c r="I74" s="1128"/>
      <c r="J74" s="1128"/>
      <c r="K74" s="1129"/>
      <c r="L74" s="1041"/>
      <c r="M74" s="1043"/>
      <c r="N74" s="1041"/>
    </row>
    <row r="75" spans="1:14" customHeight="1" ht="15.75">
      <c r="A75" s="1044">
        <v>52</v>
      </c>
      <c r="B75" s="1126" t="s">
        <v>1564</v>
      </c>
      <c r="C75" s="1126">
        <v>1000</v>
      </c>
      <c r="D75" s="1047">
        <v>10</v>
      </c>
      <c r="E75" s="1046" t="s">
        <v>43</v>
      </c>
      <c r="F75" s="1127">
        <f>C75*D75</f>
        <v>10000</v>
      </c>
      <c r="G75" s="1059">
        <v>5</v>
      </c>
      <c r="H75" s="1128">
        <f>G75*C75</f>
        <v>5000</v>
      </c>
      <c r="I75" s="1059">
        <v>5</v>
      </c>
      <c r="J75" s="1128">
        <f>I75*C75</f>
        <v>5000</v>
      </c>
      <c r="K75" s="1129"/>
      <c r="L75" s="1041"/>
      <c r="M75" s="1043"/>
      <c r="N75" s="1041"/>
    </row>
    <row r="76" spans="1:14" customHeight="1" ht="15.75">
      <c r="A76" s="1044">
        <v>53</v>
      </c>
      <c r="B76" s="1130" t="s">
        <v>1565</v>
      </c>
      <c r="C76" s="1131"/>
      <c r="D76" s="1131"/>
      <c r="E76" s="1132"/>
      <c r="F76" s="1133">
        <f>6300+2450</f>
        <v>8750</v>
      </c>
      <c r="G76" s="1069"/>
      <c r="H76" s="1128"/>
      <c r="I76" s="1134"/>
      <c r="J76" s="1128">
        <v>8750</v>
      </c>
      <c r="K76" s="1129"/>
      <c r="L76" s="1041"/>
      <c r="M76" s="1043"/>
      <c r="N76" s="1041"/>
    </row>
    <row r="77" spans="1:14" customHeight="1" ht="15.75">
      <c r="A77" s="1044"/>
      <c r="B77" s="1126" t="s">
        <v>1566</v>
      </c>
      <c r="C77" s="1135"/>
      <c r="D77" s="1135"/>
      <c r="E77" s="1136"/>
      <c r="F77" s="1137"/>
      <c r="G77" s="1137"/>
      <c r="H77" s="1138">
        <f>'[1]Other Sup'!$H$17*0.2</f>
        <v>30000</v>
      </c>
      <c r="I77" s="1139"/>
      <c r="J77" s="1138"/>
      <c r="K77" s="1140"/>
      <c r="L77" s="1141">
        <v>30000</v>
      </c>
      <c r="M77" s="1140"/>
      <c r="N77" s="1069"/>
    </row>
    <row r="78" spans="1:14" customHeight="1" ht="15.75">
      <c r="A78" s="1044">
        <v>54</v>
      </c>
      <c r="B78" s="1126" t="s">
        <v>1567</v>
      </c>
      <c r="C78" s="1051">
        <v>300</v>
      </c>
      <c r="D78" s="1052">
        <v>86</v>
      </c>
      <c r="E78" s="1051" t="s">
        <v>1568</v>
      </c>
      <c r="F78" s="1127">
        <f>C78*D78</f>
        <v>25800</v>
      </c>
      <c r="G78" s="1134">
        <v>45</v>
      </c>
      <c r="H78" s="1124">
        <f>G78*D78</f>
        <v>3870</v>
      </c>
      <c r="I78" s="1124">
        <v>41</v>
      </c>
      <c r="J78" s="1124">
        <f>I78*D78</f>
        <v>3526</v>
      </c>
      <c r="K78" s="1124"/>
      <c r="L78" s="1124"/>
      <c r="M78" s="1043"/>
      <c r="N78" s="1041"/>
    </row>
    <row r="79" spans="1:14">
      <c r="A79" s="1044">
        <v>55</v>
      </c>
      <c r="B79" s="1126" t="s">
        <v>1569</v>
      </c>
      <c r="C79" s="1046"/>
      <c r="D79" s="1047"/>
      <c r="E79" s="1046"/>
      <c r="F79" s="1124">
        <v>50000</v>
      </c>
      <c r="G79" s="1134"/>
      <c r="H79" s="1124">
        <v>20000</v>
      </c>
      <c r="I79" s="1124"/>
      <c r="J79" s="1124">
        <v>20000</v>
      </c>
      <c r="K79" s="1124"/>
      <c r="L79" s="1124">
        <v>10000</v>
      </c>
      <c r="M79" s="1043"/>
      <c r="N79" s="1041"/>
    </row>
    <row r="80" spans="1:14" customHeight="1" ht="15.75">
      <c r="A80" s="1044">
        <v>56</v>
      </c>
      <c r="B80" s="1126" t="s">
        <v>1570</v>
      </c>
      <c r="C80" s="1046"/>
      <c r="D80" s="1047"/>
      <c r="E80" s="1046"/>
      <c r="F80" s="1124">
        <v>84000</v>
      </c>
      <c r="G80" s="1142"/>
      <c r="H80" s="1124">
        <v>84000</v>
      </c>
      <c r="I80" s="1143"/>
      <c r="J80" s="1138"/>
      <c r="K80" s="1143"/>
      <c r="L80" s="1041"/>
      <c r="M80" s="1043"/>
      <c r="N80" s="1041"/>
    </row>
    <row r="81" spans="1:14" customHeight="1" ht="15.75">
      <c r="A81" s="1044">
        <v>57</v>
      </c>
      <c r="B81" s="1126" t="s">
        <v>1571</v>
      </c>
      <c r="C81" s="1046"/>
      <c r="D81" s="1047"/>
      <c r="E81" s="1046"/>
      <c r="F81" s="1124">
        <v>158400</v>
      </c>
      <c r="G81" s="1142"/>
      <c r="H81" s="1124"/>
      <c r="I81" s="1124"/>
      <c r="J81" s="1124"/>
      <c r="K81" s="1143"/>
      <c r="L81" s="1041"/>
      <c r="M81" s="1043"/>
      <c r="N81" s="1041"/>
    </row>
    <row r="82" spans="1:14" customHeight="1" ht="15.75">
      <c r="A82" s="1044">
        <v>58</v>
      </c>
      <c r="B82" s="1126" t="s">
        <v>1565</v>
      </c>
      <c r="C82" s="1046"/>
      <c r="D82" s="1047"/>
      <c r="E82" s="1046"/>
      <c r="F82" s="1124">
        <v>200</v>
      </c>
      <c r="G82" s="1142"/>
      <c r="H82" s="1124">
        <v>200</v>
      </c>
      <c r="I82" s="1124"/>
      <c r="J82" s="1124"/>
      <c r="K82" s="1143"/>
      <c r="L82" s="1041"/>
      <c r="M82" s="1043"/>
      <c r="N82" s="1041"/>
    </row>
    <row r="83" spans="1:14">
      <c r="A83" s="1044">
        <v>59</v>
      </c>
      <c r="B83" s="1126" t="s">
        <v>1572</v>
      </c>
      <c r="C83" s="1046"/>
      <c r="D83" s="1047"/>
      <c r="E83" s="1046"/>
      <c r="F83" s="1124">
        <f>[1]OMOE!$H$19*0.2</f>
        <v>79600</v>
      </c>
      <c r="G83" s="1048"/>
      <c r="H83" s="1124"/>
      <c r="I83" s="1124"/>
      <c r="J83" s="1124"/>
      <c r="K83" s="1105"/>
      <c r="L83" s="1041"/>
      <c r="M83" s="1043"/>
      <c r="N83" s="1041"/>
    </row>
    <row r="84" spans="1:14">
      <c r="A84" s="1062" t="s">
        <v>82</v>
      </c>
      <c r="B84" s="1063"/>
      <c r="C84" s="376">
        <f>SUM(C53:C83)</f>
        <v>5305</v>
      </c>
      <c r="D84" s="1064">
        <f>SUM(D53:D83)</f>
        <v>389</v>
      </c>
      <c r="E84" s="405"/>
      <c r="F84" s="1065">
        <f>SUM(F53:F83)</f>
        <v>546372</v>
      </c>
      <c r="G84" s="373">
        <f>SUM(G53:G83)</f>
        <v>328</v>
      </c>
      <c r="H84" s="1065">
        <f>SUM(H53:H83)</f>
        <v>223485</v>
      </c>
      <c r="I84" s="373">
        <f>SUM(I53:I83)</f>
        <v>227</v>
      </c>
      <c r="J84" s="1066">
        <f>SUM(J53:J83)</f>
        <v>86741</v>
      </c>
      <c r="K84" s="373">
        <f>SUM(K53:K83)</f>
        <v>23</v>
      </c>
      <c r="L84" s="1065">
        <f>SUM(L53:L83)</f>
        <v>61265</v>
      </c>
      <c r="M84" s="1065">
        <f>SUM(M53:M83)</f>
        <v>0</v>
      </c>
      <c r="N84" s="1067">
        <f>SUM(N53:N83)</f>
        <v>0</v>
      </c>
    </row>
    <row r="85" spans="1:14">
      <c r="A85" s="1068"/>
      <c r="B85" s="1068"/>
      <c r="C85" s="1068"/>
      <c r="D85" s="1068"/>
      <c r="E85" s="1068"/>
      <c r="F85" s="1069"/>
      <c r="G85" s="1069"/>
      <c r="H85" s="1069"/>
      <c r="I85" s="1069"/>
      <c r="J85" s="1069"/>
      <c r="K85" s="1069"/>
      <c r="L85" s="1069"/>
      <c r="M85" s="1069"/>
      <c r="N85" s="1069"/>
    </row>
    <row r="86" spans="1:14" customHeight="1" ht="20.25">
      <c r="A86" s="182" t="s">
        <v>0</v>
      </c>
      <c r="B86" s="182"/>
      <c r="C86" s="182"/>
      <c r="D86" s="1068"/>
      <c r="E86" s="1068"/>
      <c r="F86" s="1069"/>
      <c r="G86" s="1069"/>
      <c r="H86" s="1069"/>
      <c r="I86" s="1069"/>
      <c r="J86" s="1069"/>
      <c r="K86" s="1069"/>
      <c r="L86" s="1069"/>
      <c r="M86" s="1069"/>
      <c r="N86" s="1069"/>
    </row>
    <row r="87" spans="1:14" customHeight="1" ht="2.25">
      <c r="A87" s="182"/>
      <c r="B87" s="182"/>
      <c r="C87" s="182"/>
      <c r="D87" s="1068"/>
      <c r="E87" s="1068"/>
      <c r="F87" s="1069"/>
      <c r="G87" s="1069"/>
      <c r="H87" s="1069"/>
      <c r="I87" s="1069"/>
      <c r="J87" s="1069"/>
      <c r="K87" s="1069"/>
      <c r="L87" s="1069"/>
      <c r="M87" s="1069"/>
      <c r="N87" s="1069"/>
    </row>
    <row r="88" spans="1:14" customHeight="1" ht="33">
      <c r="A88" s="1068"/>
      <c r="B88" s="1068"/>
      <c r="C88" s="1068"/>
      <c r="D88" s="1068"/>
      <c r="E88" s="1068"/>
      <c r="F88" s="1070" t="s">
        <v>1</v>
      </c>
      <c r="G88" s="1070"/>
      <c r="H88" s="1070"/>
      <c r="I88" s="1070"/>
      <c r="J88" s="1069"/>
      <c r="K88" s="1069"/>
      <c r="L88" s="1069"/>
      <c r="M88" s="1069"/>
      <c r="N88" s="1069"/>
    </row>
    <row r="89" spans="1:14" customHeight="1" ht="27.75">
      <c r="A89" s="1068"/>
      <c r="B89" s="1068"/>
      <c r="C89" s="1068"/>
      <c r="D89" s="1068"/>
      <c r="E89" s="1068"/>
      <c r="F89" s="1069"/>
      <c r="G89" s="1071" t="s">
        <v>2</v>
      </c>
      <c r="H89" s="1071"/>
      <c r="I89" s="1069"/>
      <c r="J89" s="1069"/>
      <c r="K89" s="1069"/>
      <c r="L89" s="1069"/>
      <c r="M89" s="1069"/>
      <c r="N89" s="1069"/>
    </row>
    <row r="90" spans="1:14" customHeight="1" ht="30">
      <c r="A90" s="1068"/>
      <c r="B90" s="1068"/>
      <c r="C90" s="1068"/>
      <c r="D90" s="1068"/>
      <c r="E90" s="1068"/>
      <c r="F90" s="1069"/>
      <c r="G90" s="1069"/>
      <c r="H90" s="1069"/>
      <c r="I90" s="1069"/>
      <c r="J90" s="1069"/>
      <c r="K90" s="1069"/>
      <c r="L90" s="1069"/>
      <c r="M90" s="1069"/>
      <c r="N90" s="1069"/>
    </row>
    <row r="91" spans="1:14" customHeight="1" ht="20.25">
      <c r="A91" s="1072" t="s">
        <v>1541</v>
      </c>
      <c r="B91" s="1072"/>
      <c r="C91" s="1072"/>
      <c r="D91" s="1072"/>
      <c r="E91" s="696"/>
      <c r="F91" s="1073"/>
      <c r="G91" s="1073"/>
      <c r="H91" s="1073"/>
      <c r="I91" s="1073"/>
      <c r="J91" s="1073"/>
      <c r="K91" s="1073"/>
      <c r="L91" s="1073"/>
      <c r="M91" s="1073"/>
      <c r="N91" s="1073"/>
    </row>
    <row r="92" spans="1:14">
      <c r="A92" s="1144" t="s">
        <v>751</v>
      </c>
      <c r="B92" s="1144"/>
      <c r="C92" s="1144"/>
      <c r="D92" s="1144"/>
      <c r="E92" s="1144"/>
      <c r="F92" s="1145" t="s">
        <v>5</v>
      </c>
      <c r="G92" s="1145"/>
      <c r="H92" s="1145"/>
      <c r="I92" s="1145"/>
      <c r="J92" s="1145"/>
      <c r="K92" s="1146" t="s">
        <v>1063</v>
      </c>
      <c r="L92" s="1146"/>
      <c r="M92" s="1146"/>
      <c r="N92" s="1146"/>
    </row>
    <row r="93" spans="1:14">
      <c r="A93" s="1083" t="s">
        <v>1542</v>
      </c>
      <c r="B93" s="1083"/>
      <c r="C93" s="1083"/>
      <c r="D93" s="1083"/>
      <c r="E93" s="1083"/>
      <c r="F93" s="1084" t="s">
        <v>8</v>
      </c>
      <c r="G93" s="1145" t="s">
        <v>9</v>
      </c>
      <c r="H93" s="1145"/>
      <c r="I93" s="1145" t="s">
        <v>10</v>
      </c>
      <c r="J93" s="1145"/>
      <c r="K93" s="1145" t="s">
        <v>11</v>
      </c>
      <c r="L93" s="1145"/>
      <c r="M93" s="1145"/>
      <c r="N93" s="1145"/>
    </row>
    <row r="94" spans="1:14">
      <c r="A94" s="1147" t="s">
        <v>12</v>
      </c>
      <c r="B94" s="1147" t="s">
        <v>13</v>
      </c>
      <c r="C94" s="1147" t="s">
        <v>14</v>
      </c>
      <c r="D94" s="1086" t="s">
        <v>15</v>
      </c>
      <c r="E94" s="1087"/>
      <c r="F94" s="1148" t="s">
        <v>16</v>
      </c>
      <c r="G94" s="1145" t="s">
        <v>17</v>
      </c>
      <c r="H94" s="1145"/>
      <c r="I94" s="1145"/>
      <c r="J94" s="1145"/>
      <c r="K94" s="1145"/>
      <c r="L94" s="1145"/>
      <c r="M94" s="1145"/>
      <c r="N94" s="1145"/>
    </row>
    <row r="95" spans="1:14">
      <c r="A95" s="1147"/>
      <c r="B95" s="1147"/>
      <c r="C95" s="1147"/>
      <c r="D95" s="1090"/>
      <c r="E95" s="1091"/>
      <c r="F95" s="1148"/>
      <c r="G95" s="1149" t="s">
        <v>18</v>
      </c>
      <c r="H95" s="1149"/>
      <c r="I95" s="1150" t="s">
        <v>19</v>
      </c>
      <c r="J95" s="1150"/>
      <c r="K95" s="1151" t="s">
        <v>20</v>
      </c>
      <c r="L95" s="1151"/>
      <c r="M95" s="1152" t="s">
        <v>21</v>
      </c>
      <c r="N95" s="1152"/>
    </row>
    <row r="96" spans="1:14">
      <c r="A96" s="1147"/>
      <c r="B96" s="1147"/>
      <c r="C96" s="1147"/>
      <c r="D96" s="1102" t="s">
        <v>22</v>
      </c>
      <c r="E96" s="1102" t="s">
        <v>13</v>
      </c>
      <c r="F96" s="1148"/>
      <c r="G96" s="1084" t="s">
        <v>23</v>
      </c>
      <c r="H96" s="1104" t="s">
        <v>24</v>
      </c>
      <c r="I96" s="1104" t="s">
        <v>23</v>
      </c>
      <c r="J96" s="1104" t="s">
        <v>24</v>
      </c>
      <c r="K96" s="1104" t="s">
        <v>23</v>
      </c>
      <c r="L96" s="1104" t="s">
        <v>24</v>
      </c>
      <c r="M96" s="1104" t="s">
        <v>23</v>
      </c>
      <c r="N96" s="1104" t="s">
        <v>24</v>
      </c>
    </row>
    <row r="97" spans="1:14">
      <c r="A97" s="1037">
        <v>57</v>
      </c>
      <c r="B97" s="1113" t="s">
        <v>742</v>
      </c>
      <c r="C97" s="1153">
        <v>85</v>
      </c>
      <c r="D97" s="1052">
        <v>2200</v>
      </c>
      <c r="E97" s="1051" t="s">
        <v>1240</v>
      </c>
      <c r="F97" s="1041">
        <f>D97*C97</f>
        <v>187000</v>
      </c>
      <c r="G97" s="1134">
        <v>1100</v>
      </c>
      <c r="H97" s="1127">
        <f>G97*C97</f>
        <v>93500</v>
      </c>
      <c r="I97" s="1134">
        <v>1100</v>
      </c>
      <c r="J97" s="1154">
        <f>I97*C97</f>
        <v>93500</v>
      </c>
      <c r="K97" s="1059"/>
      <c r="L97" s="1060"/>
      <c r="M97" s="1059"/>
      <c r="N97" s="1060"/>
    </row>
    <row r="98" spans="1:14">
      <c r="A98" s="1044">
        <v>58</v>
      </c>
      <c r="B98" s="1155" t="s">
        <v>130</v>
      </c>
      <c r="C98" s="1153">
        <v>88</v>
      </c>
      <c r="D98" s="1156">
        <v>42228.64</v>
      </c>
      <c r="E98" s="1051" t="s">
        <v>1240</v>
      </c>
      <c r="F98" s="1041">
        <f>D98*C98</f>
        <v>3716120.32</v>
      </c>
      <c r="G98" s="1157">
        <v>10557.16</v>
      </c>
      <c r="H98" s="1127">
        <f>G98*C98</f>
        <v>929030.08</v>
      </c>
      <c r="I98" s="1157">
        <v>10557.16</v>
      </c>
      <c r="J98" s="1154">
        <f>I98*C98</f>
        <v>929030.08</v>
      </c>
      <c r="K98" s="1157">
        <v>10557.16</v>
      </c>
      <c r="L98" s="1124">
        <f>K98*C98</f>
        <v>929030.08</v>
      </c>
      <c r="M98" s="1059"/>
      <c r="N98" s="1060"/>
    </row>
    <row r="99" spans="1:14">
      <c r="A99" s="1044">
        <v>59</v>
      </c>
      <c r="B99" s="1113" t="s">
        <v>1573</v>
      </c>
      <c r="C99" s="1153">
        <v>5300</v>
      </c>
      <c r="D99" s="1052">
        <v>4</v>
      </c>
      <c r="E99" s="1051" t="s">
        <v>739</v>
      </c>
      <c r="F99" s="1041">
        <f>D99*C99</f>
        <v>21200</v>
      </c>
      <c r="G99" s="1134">
        <v>2</v>
      </c>
      <c r="H99" s="1127">
        <f>G99*C99</f>
        <v>10600</v>
      </c>
      <c r="I99" s="1134">
        <v>2</v>
      </c>
      <c r="J99" s="1154">
        <f>I99*C99</f>
        <v>10600</v>
      </c>
      <c r="K99" s="1059"/>
      <c r="L99" s="1060"/>
      <c r="M99" s="1059"/>
      <c r="N99" s="1060"/>
    </row>
    <row r="100" spans="1:14" customHeight="1" ht="15">
      <c r="A100" s="1044">
        <v>60</v>
      </c>
      <c r="B100" s="1113" t="s">
        <v>1574</v>
      </c>
      <c r="C100" s="1153">
        <v>990</v>
      </c>
      <c r="D100" s="1052">
        <v>48</v>
      </c>
      <c r="E100" s="1051" t="s">
        <v>1240</v>
      </c>
      <c r="F100" s="1041">
        <f>D100*C100</f>
        <v>47520</v>
      </c>
      <c r="G100" s="1134">
        <v>24</v>
      </c>
      <c r="H100" s="1127">
        <f>G100*C100</f>
        <v>23760</v>
      </c>
      <c r="I100" s="1134">
        <v>24</v>
      </c>
      <c r="J100" s="1154">
        <f>I100*C100</f>
        <v>23760</v>
      </c>
      <c r="K100" s="1059"/>
      <c r="L100" s="1060"/>
      <c r="M100" s="1059"/>
      <c r="N100" s="1060"/>
    </row>
    <row r="101" spans="1:14">
      <c r="A101" s="1044">
        <v>61</v>
      </c>
      <c r="B101" s="1113" t="s">
        <v>1575</v>
      </c>
      <c r="C101" s="1153">
        <v>400</v>
      </c>
      <c r="D101" s="1052">
        <v>20</v>
      </c>
      <c r="E101" s="1051" t="s">
        <v>1576</v>
      </c>
      <c r="F101" s="1041">
        <f>D101*C101</f>
        <v>8000</v>
      </c>
      <c r="G101" s="1134">
        <v>10</v>
      </c>
      <c r="H101" s="1127">
        <f>G101*C101</f>
        <v>4000</v>
      </c>
      <c r="I101" s="1134">
        <v>10</v>
      </c>
      <c r="J101" s="1154">
        <f>I101*C101</f>
        <v>4000</v>
      </c>
      <c r="K101" s="1059"/>
      <c r="L101" s="1060"/>
      <c r="M101" s="1059"/>
      <c r="N101" s="1060"/>
    </row>
    <row r="102" spans="1:14" customHeight="1" ht="15">
      <c r="A102" s="1044">
        <v>62</v>
      </c>
      <c r="B102" s="1155" t="s">
        <v>1577</v>
      </c>
      <c r="C102" s="1153">
        <v>990</v>
      </c>
      <c r="D102" s="1052">
        <v>12</v>
      </c>
      <c r="E102" s="1051" t="s">
        <v>1240</v>
      </c>
      <c r="F102" s="1041">
        <f>D102*C102</f>
        <v>11880</v>
      </c>
      <c r="G102" s="1134">
        <v>6</v>
      </c>
      <c r="H102" s="1127">
        <f>G102*C102</f>
        <v>5940</v>
      </c>
      <c r="I102" s="1134">
        <v>6</v>
      </c>
      <c r="J102" s="1154">
        <f>I102*C102</f>
        <v>5940</v>
      </c>
      <c r="K102" s="1048"/>
      <c r="L102" s="1154"/>
      <c r="M102" s="1043"/>
      <c r="N102" s="1041"/>
    </row>
    <row r="103" spans="1:14">
      <c r="A103" s="1044">
        <v>63</v>
      </c>
      <c r="B103" s="1113" t="s">
        <v>1578</v>
      </c>
      <c r="C103" s="1153">
        <v>480</v>
      </c>
      <c r="D103" s="1052">
        <v>6</v>
      </c>
      <c r="E103" s="1051" t="s">
        <v>1240</v>
      </c>
      <c r="F103" s="1041">
        <f>D103*C103</f>
        <v>2880</v>
      </c>
      <c r="G103" s="1134">
        <v>3</v>
      </c>
      <c r="H103" s="1127">
        <f>G103*C103</f>
        <v>1440</v>
      </c>
      <c r="I103" s="1134">
        <v>3</v>
      </c>
      <c r="J103" s="1154">
        <f>I103*C103</f>
        <v>1440</v>
      </c>
      <c r="K103" s="1154"/>
      <c r="L103" s="1158"/>
      <c r="M103" s="1043"/>
      <c r="N103" s="1041"/>
    </row>
    <row r="104" spans="1:14">
      <c r="A104" s="1044">
        <v>64</v>
      </c>
      <c r="B104" s="1113" t="s">
        <v>989</v>
      </c>
      <c r="C104" s="1153">
        <v>450</v>
      </c>
      <c r="D104" s="1052">
        <v>12</v>
      </c>
      <c r="E104" s="1051" t="s">
        <v>1240</v>
      </c>
      <c r="F104" s="1041">
        <f>D104*C104</f>
        <v>5400</v>
      </c>
      <c r="G104" s="1134">
        <v>6</v>
      </c>
      <c r="H104" s="1127">
        <f>G104*C104</f>
        <v>2700</v>
      </c>
      <c r="I104" s="1134">
        <v>6</v>
      </c>
      <c r="J104" s="1154">
        <f>I104*C104</f>
        <v>2700</v>
      </c>
      <c r="K104" s="1154"/>
      <c r="L104" s="1154"/>
      <c r="M104" s="1043"/>
      <c r="N104" s="1041"/>
    </row>
    <row r="105" spans="1:14" customHeight="1" ht="26.25">
      <c r="A105" s="1044">
        <v>65</v>
      </c>
      <c r="B105" s="1159" t="s">
        <v>1579</v>
      </c>
      <c r="C105" s="1126"/>
      <c r="D105" s="1126"/>
      <c r="E105" s="1123"/>
      <c r="F105" s="1160">
        <v>24000</v>
      </c>
      <c r="G105" s="1134"/>
      <c r="H105" s="1127">
        <v>15000</v>
      </c>
      <c r="I105" s="1158"/>
      <c r="J105" s="1154">
        <v>9000</v>
      </c>
      <c r="K105" s="1154"/>
      <c r="L105" s="1154"/>
      <c r="M105" s="1043"/>
      <c r="N105" s="1041"/>
    </row>
    <row r="106" spans="1:14">
      <c r="A106" s="1044">
        <v>66</v>
      </c>
      <c r="B106" s="1126" t="s">
        <v>1572</v>
      </c>
      <c r="C106" s="1161"/>
      <c r="D106" s="1047"/>
      <c r="E106" s="1046"/>
      <c r="F106" s="1160">
        <v>6000</v>
      </c>
      <c r="G106" s="1048"/>
      <c r="H106" s="1162"/>
      <c r="I106" s="1048"/>
      <c r="J106" s="1060"/>
      <c r="K106" s="1105"/>
      <c r="L106" s="1127">
        <v>60000</v>
      </c>
      <c r="M106" s="1043"/>
      <c r="N106" s="1041"/>
    </row>
    <row r="107" spans="1:14">
      <c r="A107" s="1044">
        <v>67</v>
      </c>
      <c r="B107" s="1159" t="s">
        <v>1580</v>
      </c>
      <c r="C107" s="1161"/>
      <c r="D107" s="1047"/>
      <c r="E107" s="1046"/>
      <c r="F107" s="1163">
        <v>800000</v>
      </c>
      <c r="G107" s="1048"/>
      <c r="H107" s="1127">
        <v>400000</v>
      </c>
      <c r="I107" s="1048"/>
      <c r="J107" s="1069"/>
      <c r="K107" s="1105"/>
      <c r="L107" s="1127">
        <v>400000</v>
      </c>
      <c r="M107" s="1043"/>
      <c r="N107" s="1041"/>
    </row>
    <row r="108" spans="1:14">
      <c r="A108" s="1044">
        <v>68</v>
      </c>
      <c r="B108" s="1126" t="s">
        <v>1572</v>
      </c>
      <c r="C108" s="1161"/>
      <c r="D108" s="1047"/>
      <c r="E108" s="1046"/>
      <c r="F108" s="1164">
        <v>200000</v>
      </c>
      <c r="G108" s="1048"/>
      <c r="H108" s="1069"/>
      <c r="I108" s="1048"/>
      <c r="J108" s="1060"/>
      <c r="K108" s="1105"/>
      <c r="L108" s="1041">
        <v>200000</v>
      </c>
      <c r="M108" s="1043"/>
      <c r="N108" s="1041"/>
    </row>
    <row r="109" spans="1:14" customHeight="1" ht="26.25">
      <c r="A109" s="1044">
        <v>69</v>
      </c>
      <c r="B109" s="1159" t="s">
        <v>1581</v>
      </c>
      <c r="C109" s="1161"/>
      <c r="D109" s="1047"/>
      <c r="E109" s="1046"/>
      <c r="F109" s="1128">
        <v>240000</v>
      </c>
      <c r="G109" s="1048"/>
      <c r="H109" s="1165">
        <v>140000</v>
      </c>
      <c r="I109" s="1048"/>
      <c r="J109" s="1158"/>
      <c r="K109" s="1105"/>
      <c r="L109" s="1127">
        <v>100000</v>
      </c>
      <c r="M109" s="1043"/>
      <c r="N109" s="1041"/>
    </row>
    <row r="110" spans="1:14">
      <c r="A110" s="1044">
        <v>70</v>
      </c>
      <c r="B110" s="1126" t="s">
        <v>1572</v>
      </c>
      <c r="C110" s="1161"/>
      <c r="D110" s="1047"/>
      <c r="E110" s="1046"/>
      <c r="F110" s="1163">
        <v>60000</v>
      </c>
      <c r="G110" s="1048"/>
      <c r="H110" s="1158"/>
      <c r="I110" s="1048"/>
      <c r="J110" s="1158"/>
      <c r="K110" s="1105"/>
      <c r="L110" s="1127">
        <v>60000</v>
      </c>
      <c r="M110" s="1043"/>
      <c r="N110" s="1041"/>
    </row>
    <row r="111" spans="1:14" customHeight="1" ht="51.75">
      <c r="A111" s="1044">
        <v>71</v>
      </c>
      <c r="B111" s="1159" t="s">
        <v>1582</v>
      </c>
      <c r="C111" s="1051">
        <v>2720</v>
      </c>
      <c r="D111" s="1052">
        <v>20</v>
      </c>
      <c r="E111" s="1051" t="s">
        <v>1568</v>
      </c>
      <c r="F111" s="1124">
        <f>C111*D111</f>
        <v>54400</v>
      </c>
      <c r="G111" s="1048"/>
      <c r="H111" s="1158"/>
      <c r="I111" s="1048"/>
      <c r="J111" s="1158"/>
      <c r="K111" s="1105"/>
      <c r="L111" s="1127"/>
      <c r="M111" s="1043"/>
      <c r="N111" s="1041"/>
    </row>
    <row r="112" spans="1:14">
      <c r="A112" s="1044">
        <v>72</v>
      </c>
      <c r="B112" s="1126" t="s">
        <v>1583</v>
      </c>
      <c r="C112" s="1051">
        <v>2300</v>
      </c>
      <c r="D112" s="1052">
        <v>1</v>
      </c>
      <c r="E112" s="1051" t="s">
        <v>1584</v>
      </c>
      <c r="F112" s="1124">
        <f>C112*D112</f>
        <v>2300</v>
      </c>
      <c r="G112" s="1048"/>
      <c r="H112" s="1158"/>
      <c r="I112" s="1048"/>
      <c r="J112" s="1158"/>
      <c r="K112" s="1105"/>
      <c r="L112" s="1127"/>
      <c r="M112" s="1043"/>
      <c r="N112" s="1041"/>
    </row>
    <row r="113" spans="1:14">
      <c r="A113" s="1044">
        <v>73</v>
      </c>
      <c r="B113" s="1159" t="s">
        <v>1585</v>
      </c>
      <c r="C113" s="1051">
        <v>1000</v>
      </c>
      <c r="D113" s="1052">
        <v>4</v>
      </c>
      <c r="E113" s="1051" t="s">
        <v>1586</v>
      </c>
      <c r="F113" s="1124">
        <f>C113*D113</f>
        <v>4000</v>
      </c>
      <c r="G113" s="1048"/>
      <c r="H113" s="1158"/>
      <c r="I113" s="1048"/>
      <c r="J113" s="1158"/>
      <c r="K113" s="1105"/>
      <c r="L113" s="1127"/>
      <c r="M113" s="1043"/>
      <c r="N113" s="1041"/>
    </row>
    <row r="114" spans="1:14">
      <c r="A114" s="1044">
        <v>74</v>
      </c>
      <c r="B114" s="1126" t="s">
        <v>1587</v>
      </c>
      <c r="C114" s="1161"/>
      <c r="D114" s="1047"/>
      <c r="E114" s="1046"/>
      <c r="F114" s="1124">
        <v>9300</v>
      </c>
      <c r="G114" s="1048"/>
      <c r="H114" s="1158"/>
      <c r="I114" s="1048"/>
      <c r="J114" s="1158"/>
      <c r="K114" s="1105"/>
      <c r="L114" s="1127"/>
      <c r="M114" s="1043"/>
      <c r="N114" s="1041"/>
    </row>
    <row r="115" spans="1:14">
      <c r="A115" s="1044">
        <v>75</v>
      </c>
      <c r="B115" s="1126" t="s">
        <v>1572</v>
      </c>
      <c r="C115" s="1161"/>
      <c r="D115" s="1047"/>
      <c r="E115" s="1046"/>
      <c r="F115" s="1166">
        <v>30000</v>
      </c>
      <c r="G115" s="1048"/>
      <c r="H115" s="1158"/>
      <c r="I115" s="1048"/>
      <c r="J115" s="1158"/>
      <c r="K115" s="1105"/>
      <c r="L115" s="1127">
        <v>30000</v>
      </c>
      <c r="M115" s="1043"/>
      <c r="N115" s="1041"/>
    </row>
    <row r="116" spans="1:14">
      <c r="A116" s="1044">
        <v>76</v>
      </c>
      <c r="B116" s="1126"/>
      <c r="C116" s="1161"/>
      <c r="D116" s="1047"/>
      <c r="E116" s="1046"/>
      <c r="F116" s="1163"/>
      <c r="G116" s="1048"/>
      <c r="H116" s="1158"/>
      <c r="I116" s="1048"/>
      <c r="J116" s="1158"/>
      <c r="K116" s="1105"/>
      <c r="L116" s="1041"/>
      <c r="M116" s="1043"/>
      <c r="N116" s="1041"/>
    </row>
    <row r="117" spans="1:14">
      <c r="A117" s="1062" t="s">
        <v>82</v>
      </c>
      <c r="B117" s="1063"/>
      <c r="C117" s="376">
        <f>SUM(C97:C116)</f>
        <v>14803</v>
      </c>
      <c r="D117" s="1167">
        <f>SUM(D97:D116)</f>
        <v>44555.64</v>
      </c>
      <c r="E117" s="1168"/>
      <c r="F117" s="1065">
        <f>SUM(F97:F116)</f>
        <v>5430000.32</v>
      </c>
      <c r="G117" s="1066">
        <f>SUM(G97:G116)</f>
        <v>11708.16</v>
      </c>
      <c r="H117" s="1066">
        <f>SUM(H97:H116)</f>
        <v>1625970.08</v>
      </c>
      <c r="I117" s="373">
        <f>SUM(I97:I116)</f>
        <v>11708.16</v>
      </c>
      <c r="J117" s="1066">
        <f>SUM(J97:J116)</f>
        <v>1079970.08</v>
      </c>
      <c r="K117" s="373">
        <f>SUM(K97:K116)</f>
        <v>10557.16</v>
      </c>
      <c r="L117" s="1065">
        <f>SUM(L97:L116)</f>
        <v>1779030.08</v>
      </c>
      <c r="M117" s="1065">
        <f>SUM(M97:M116)</f>
        <v>0</v>
      </c>
      <c r="N117" s="1067">
        <f>SUM(N97:N116)</f>
        <v>0</v>
      </c>
    </row>
    <row r="118" spans="1:14">
      <c r="A118" s="1169" t="s">
        <v>540</v>
      </c>
      <c r="B118" s="1170"/>
      <c r="C118" s="1171">
        <f>C117+C84+C40</f>
        <v>26128</v>
      </c>
      <c r="D118" s="1171">
        <f>D117+D84+D40</f>
        <v>45369.64</v>
      </c>
      <c r="E118" s="1172"/>
      <c r="F118" s="1173">
        <f>F117+F84+F40</f>
        <v>6038000.32</v>
      </c>
      <c r="G118" s="1174">
        <f>G117+G84+G40</f>
        <v>12493.16</v>
      </c>
      <c r="H118" s="1174">
        <f>H117+H84+H40</f>
        <v>1982756.08</v>
      </c>
      <c r="I118" s="1175">
        <f>I117+I84+I40</f>
        <v>12219.16</v>
      </c>
      <c r="J118" s="1174">
        <f>J117+J84+J40</f>
        <v>1189472.08</v>
      </c>
      <c r="K118" s="1175">
        <f>K117+K84+K40</f>
        <v>10628.16</v>
      </c>
      <c r="L118" s="1174">
        <f>L117+L84+L40</f>
        <v>1848323.08</v>
      </c>
      <c r="M118" s="1174">
        <f>M117+M84+M40</f>
        <v>0</v>
      </c>
      <c r="N118" s="1174">
        <f>N117+N84+N40</f>
        <v>0</v>
      </c>
    </row>
    <row r="119" spans="1:14">
      <c r="A119" s="817"/>
      <c r="B119" s="815"/>
      <c r="C119" s="815"/>
      <c r="D119" s="127"/>
      <c r="E119" s="127"/>
      <c r="F119" s="1176"/>
      <c r="G119" s="1176"/>
      <c r="H119" s="1176"/>
      <c r="I119" s="1176"/>
      <c r="J119" s="1176"/>
      <c r="K119" s="1176"/>
      <c r="L119" s="1176"/>
      <c r="M119" s="1176"/>
      <c r="N119" s="1176"/>
    </row>
    <row r="120" spans="1:14">
      <c r="A120" s="817" t="s">
        <v>0</v>
      </c>
      <c r="B120" s="815"/>
      <c r="C120" s="815"/>
      <c r="D120" s="127"/>
      <c r="E120" s="127"/>
      <c r="F120" s="1177"/>
      <c r="G120" s="1176"/>
      <c r="H120" s="1176"/>
      <c r="I120" s="1176"/>
      <c r="J120" s="1176"/>
      <c r="K120" s="1176"/>
      <c r="L120" s="1176"/>
      <c r="M120" s="1176"/>
      <c r="N120" s="1176"/>
    </row>
    <row r="121" spans="1:14" customHeight="1" ht="15.75">
      <c r="A121" s="127"/>
      <c r="B121" s="127"/>
      <c r="C121" s="127"/>
      <c r="D121" s="127"/>
      <c r="E121" s="127"/>
      <c r="F121" s="1178"/>
      <c r="G121" s="1178"/>
      <c r="H121" s="1178"/>
      <c r="I121" s="1178"/>
      <c r="J121" s="1176"/>
      <c r="K121" s="1176"/>
      <c r="L121" s="1176"/>
      <c r="M121" s="1176"/>
      <c r="N121" s="1176"/>
    </row>
    <row r="122" spans="1:14">
      <c r="A122" s="127"/>
      <c r="B122" s="127"/>
      <c r="C122" s="127"/>
      <c r="D122" s="127"/>
      <c r="E122" s="127"/>
      <c r="F122" s="1176"/>
      <c r="G122" s="1179"/>
      <c r="H122" s="1179"/>
      <c r="I122" s="1176"/>
      <c r="J122" s="1176"/>
      <c r="K122" s="1176"/>
      <c r="L122" s="1176"/>
      <c r="M122" s="1176"/>
      <c r="N122" s="1176"/>
    </row>
    <row r="123" spans="1:14">
      <c r="A123" s="127"/>
      <c r="B123" s="127"/>
      <c r="C123" s="127"/>
      <c r="D123" s="127"/>
      <c r="E123" s="127"/>
      <c r="F123" s="1176"/>
      <c r="G123" s="1176"/>
      <c r="H123" s="1176"/>
      <c r="I123" s="1176"/>
      <c r="J123" s="1176"/>
      <c r="K123" s="1176"/>
      <c r="L123" s="1176"/>
      <c r="M123" s="1176"/>
      <c r="N123" s="1176"/>
    </row>
    <row r="124" spans="1:14">
      <c r="A124" s="820"/>
      <c r="B124" s="820"/>
      <c r="C124" s="820"/>
      <c r="D124" s="820"/>
      <c r="E124" s="123"/>
      <c r="F124" s="1180"/>
      <c r="G124" s="1180"/>
      <c r="H124" s="1180"/>
      <c r="I124" s="1180"/>
      <c r="J124" s="1180"/>
      <c r="K124" s="1180"/>
      <c r="L124" s="1180"/>
      <c r="M124" s="1180"/>
      <c r="N124" s="1180"/>
    </row>
    <row r="125" spans="1:14">
      <c r="A125" s="821"/>
      <c r="B125" s="821"/>
      <c r="C125" s="821"/>
      <c r="D125" s="821"/>
      <c r="E125" s="821"/>
      <c r="F125" s="1181"/>
      <c r="G125" s="1181"/>
      <c r="H125" s="1181"/>
      <c r="I125" s="1181"/>
      <c r="J125" s="1181"/>
      <c r="K125" s="1182"/>
      <c r="L125" s="1182"/>
      <c r="M125" s="1182"/>
      <c r="N125" s="1182"/>
    </row>
    <row r="126" spans="1:14">
      <c r="A126" s="824"/>
      <c r="B126" s="824"/>
      <c r="C126" s="824"/>
      <c r="D126" s="824"/>
      <c r="E126" s="824"/>
      <c r="F126" s="1183"/>
      <c r="G126" s="1181"/>
      <c r="H126" s="1181"/>
      <c r="I126" s="1181"/>
      <c r="J126" s="1181"/>
      <c r="K126" s="1181"/>
      <c r="L126" s="1181"/>
      <c r="M126" s="1181"/>
      <c r="N126" s="1181"/>
    </row>
    <row r="127" spans="1:14">
      <c r="A127" s="825"/>
      <c r="B127" s="825"/>
      <c r="C127" s="825"/>
      <c r="D127" s="825"/>
      <c r="E127" s="825"/>
      <c r="F127" s="1184"/>
      <c r="G127" s="1181"/>
      <c r="H127" s="1181"/>
      <c r="I127" s="1181"/>
      <c r="J127" s="1181"/>
      <c r="K127" s="1181"/>
      <c r="L127" s="1181"/>
      <c r="M127" s="1181"/>
      <c r="N127" s="1181"/>
    </row>
    <row r="128" spans="1:14">
      <c r="A128" s="825"/>
      <c r="B128" s="825"/>
      <c r="C128" s="825"/>
      <c r="D128" s="825"/>
      <c r="E128" s="825"/>
      <c r="F128" s="1184"/>
      <c r="G128" s="1184"/>
      <c r="H128" s="1184"/>
      <c r="I128" s="1184"/>
      <c r="J128" s="1184"/>
      <c r="K128" s="1181"/>
      <c r="L128" s="1181"/>
      <c r="M128" s="1181"/>
      <c r="N128" s="1181"/>
    </row>
    <row r="129" spans="1:14">
      <c r="A129" s="825"/>
      <c r="B129" s="825"/>
      <c r="C129" s="825"/>
      <c r="D129" s="826"/>
      <c r="E129" s="826"/>
      <c r="F129" s="1184"/>
      <c r="G129" s="1183"/>
      <c r="H129" s="1185"/>
      <c r="I129" s="1185"/>
      <c r="J129" s="1185"/>
      <c r="K129" s="1185"/>
      <c r="L129" s="1185"/>
      <c r="M129" s="1185"/>
      <c r="N129" s="1185"/>
    </row>
    <row r="130" spans="1:14">
      <c r="A130" s="827"/>
      <c r="B130" s="1186"/>
      <c r="C130" s="1187"/>
      <c r="D130" s="1188"/>
      <c r="E130" s="1186"/>
      <c r="F130" s="1189"/>
      <c r="G130" s="1190"/>
      <c r="H130" s="1189"/>
      <c r="I130" s="1190"/>
      <c r="J130" s="1189"/>
      <c r="K130" s="1190"/>
      <c r="L130" s="1189"/>
      <c r="M130" s="1191"/>
      <c r="N130" s="1189"/>
    </row>
    <row r="131" spans="1:14">
      <c r="A131" s="827"/>
      <c r="B131" s="1186"/>
      <c r="C131" s="1187"/>
      <c r="D131" s="1188"/>
      <c r="E131" s="1186"/>
      <c r="F131" s="1189"/>
      <c r="G131" s="1190"/>
      <c r="H131" s="1189"/>
      <c r="I131" s="1190"/>
      <c r="J131" s="1189"/>
      <c r="K131" s="1190"/>
      <c r="L131" s="1189"/>
      <c r="M131" s="1191"/>
      <c r="N131" s="1189"/>
    </row>
    <row r="132" spans="1:14">
      <c r="A132" s="827"/>
      <c r="B132" s="1186"/>
      <c r="C132" s="1187"/>
      <c r="D132" s="1188"/>
      <c r="E132" s="1186"/>
      <c r="F132" s="1189"/>
      <c r="G132" s="1190"/>
      <c r="H132" s="1189"/>
      <c r="I132" s="1190"/>
      <c r="J132" s="1189"/>
      <c r="K132" s="1190"/>
      <c r="L132" s="1189"/>
      <c r="M132" s="1191"/>
      <c r="N132" s="1189"/>
    </row>
    <row r="133" spans="1:14">
      <c r="A133" s="776"/>
      <c r="B133" s="1192"/>
      <c r="C133" s="1193"/>
      <c r="D133" s="1194"/>
      <c r="E133" s="1195"/>
      <c r="F133" s="1196"/>
      <c r="G133" s="1197"/>
      <c r="H133" s="1196"/>
      <c r="I133" s="1197"/>
      <c r="J133" s="1196"/>
      <c r="K133" s="1197"/>
      <c r="L133" s="1196"/>
      <c r="M133" s="1198"/>
      <c r="N133" s="1196"/>
    </row>
    <row r="134" spans="1:14">
      <c r="A134" s="776"/>
      <c r="B134" s="1199"/>
      <c r="C134" s="787"/>
      <c r="D134" s="793"/>
      <c r="E134" s="779"/>
      <c r="F134" s="1200"/>
      <c r="G134" s="1201"/>
      <c r="H134" s="1200"/>
      <c r="I134" s="1201"/>
      <c r="J134" s="1200"/>
      <c r="K134" s="1201"/>
      <c r="L134" s="1200"/>
      <c r="M134" s="1202"/>
      <c r="N134" s="1200"/>
    </row>
    <row r="135" spans="1:14">
      <c r="A135" s="776"/>
      <c r="B135" s="1203"/>
      <c r="C135" s="777"/>
      <c r="D135" s="777"/>
      <c r="E135" s="781"/>
      <c r="F135" s="1204"/>
      <c r="G135" s="1205"/>
      <c r="H135" s="1204"/>
      <c r="I135" s="1205"/>
      <c r="J135" s="1204"/>
      <c r="K135" s="1205"/>
      <c r="L135" s="1204"/>
      <c r="M135" s="1205"/>
      <c r="N135" s="1204"/>
    </row>
    <row r="136" spans="1:14">
      <c r="A136" s="776"/>
      <c r="B136" s="777"/>
      <c r="C136" s="787"/>
      <c r="D136" s="793"/>
      <c r="E136" s="779"/>
      <c r="F136" s="1200"/>
      <c r="G136" s="1206"/>
      <c r="H136" s="1200"/>
      <c r="I136" s="1206"/>
      <c r="J136" s="1200"/>
      <c r="K136" s="1206"/>
      <c r="L136" s="1200"/>
      <c r="M136" s="1202"/>
      <c r="N136" s="1200"/>
    </row>
    <row r="137" spans="1:14">
      <c r="A137" s="776"/>
      <c r="B137" s="777"/>
      <c r="C137" s="787"/>
      <c r="D137" s="793"/>
      <c r="E137" s="779"/>
      <c r="F137" s="1200"/>
      <c r="G137" s="1206"/>
      <c r="H137" s="1200"/>
      <c r="I137" s="1206"/>
      <c r="J137" s="1200"/>
      <c r="K137" s="1206"/>
      <c r="L137" s="1200"/>
      <c r="M137" s="1207"/>
      <c r="N137" s="1200"/>
    </row>
    <row r="138" spans="1:14">
      <c r="A138" s="776"/>
      <c r="B138" s="777"/>
      <c r="C138" s="777"/>
      <c r="D138" s="777"/>
      <c r="E138" s="781"/>
      <c r="F138" s="1200"/>
      <c r="G138" s="1201"/>
      <c r="H138" s="1200"/>
      <c r="I138" s="1201"/>
      <c r="J138" s="1200"/>
      <c r="K138" s="1201"/>
      <c r="L138" s="1200"/>
      <c r="M138" s="1202"/>
      <c r="N138" s="1200"/>
    </row>
    <row r="139" spans="1:14">
      <c r="A139" s="776"/>
      <c r="B139" s="1203"/>
      <c r="C139" s="777"/>
      <c r="D139" s="777"/>
      <c r="E139" s="781"/>
      <c r="F139" s="1204"/>
      <c r="G139" s="1205"/>
      <c r="H139" s="1204"/>
      <c r="I139" s="1205"/>
      <c r="J139" s="1204"/>
      <c r="K139" s="1205"/>
      <c r="L139" s="1204"/>
      <c r="M139" s="1205"/>
      <c r="N139" s="1204"/>
    </row>
    <row r="140" spans="1:14">
      <c r="A140" s="776"/>
      <c r="B140" s="777"/>
      <c r="C140" s="777"/>
      <c r="D140" s="777"/>
      <c r="E140" s="781"/>
      <c r="F140" s="1200"/>
      <c r="G140" s="1201"/>
      <c r="H140" s="1200"/>
      <c r="I140" s="1201"/>
      <c r="J140" s="1200"/>
      <c r="K140" s="1208"/>
      <c r="L140" s="1200"/>
      <c r="M140" s="1205"/>
      <c r="N140" s="1204"/>
    </row>
    <row r="141" spans="1:14">
      <c r="A141" s="776"/>
      <c r="B141" s="777"/>
      <c r="C141" s="777"/>
      <c r="D141" s="777"/>
      <c r="E141" s="781"/>
      <c r="F141" s="1200"/>
      <c r="G141" s="1201"/>
      <c r="H141" s="1200"/>
      <c r="I141" s="1201"/>
      <c r="J141" s="1200"/>
      <c r="K141" s="1208"/>
      <c r="L141" s="1200"/>
      <c r="M141" s="1205"/>
      <c r="N141" s="1204"/>
    </row>
    <row r="142" spans="1:14">
      <c r="A142" s="776"/>
      <c r="B142" s="1203"/>
      <c r="C142" s="777"/>
      <c r="D142" s="777"/>
      <c r="E142" s="781"/>
      <c r="F142" s="1204"/>
      <c r="G142" s="1205"/>
      <c r="H142" s="1204"/>
      <c r="I142" s="1205"/>
      <c r="J142" s="1204"/>
      <c r="K142" s="1205"/>
      <c r="L142" s="1204"/>
      <c r="M142" s="1205"/>
      <c r="N142" s="1204"/>
    </row>
    <row r="143" spans="1:14">
      <c r="A143" s="776"/>
      <c r="B143" s="777"/>
      <c r="C143" s="777"/>
      <c r="D143" s="777"/>
      <c r="E143" s="781"/>
      <c r="F143" s="1200"/>
      <c r="G143" s="1201"/>
      <c r="H143" s="1200"/>
      <c r="I143" s="1201"/>
      <c r="J143" s="1200"/>
      <c r="K143" s="1208"/>
      <c r="L143" s="1200"/>
      <c r="M143" s="1202"/>
      <c r="N143" s="1200"/>
    </row>
    <row r="144" spans="1:14">
      <c r="A144" s="776"/>
      <c r="B144" s="777"/>
      <c r="C144" s="777"/>
      <c r="D144" s="777"/>
      <c r="E144" s="781"/>
      <c r="F144" s="1200"/>
      <c r="G144" s="1201"/>
      <c r="H144" s="1200"/>
      <c r="I144" s="1201"/>
      <c r="J144" s="1200"/>
      <c r="K144" s="1201"/>
      <c r="L144" s="1200"/>
      <c r="M144" s="1209"/>
      <c r="N144" s="1200"/>
    </row>
    <row r="145" spans="1:14">
      <c r="A145" s="776"/>
      <c r="B145" s="777"/>
      <c r="C145" s="787"/>
      <c r="D145" s="793"/>
      <c r="E145" s="777"/>
      <c r="F145" s="1200"/>
      <c r="G145" s="1201"/>
      <c r="H145" s="1200"/>
      <c r="I145" s="1201"/>
      <c r="J145" s="1200"/>
      <c r="K145" s="1201"/>
      <c r="L145" s="1200"/>
      <c r="M145" s="1202"/>
      <c r="N145" s="1200"/>
    </row>
    <row r="146" spans="1:14">
      <c r="A146" s="776"/>
      <c r="B146" s="777"/>
      <c r="C146" s="787"/>
      <c r="D146" s="793"/>
      <c r="E146" s="777"/>
      <c r="F146" s="1200"/>
      <c r="G146" s="1201"/>
      <c r="H146" s="1200"/>
      <c r="I146" s="1201"/>
      <c r="J146" s="1200"/>
      <c r="K146" s="1201"/>
      <c r="L146" s="1200"/>
      <c r="M146" s="1202"/>
      <c r="N146" s="1200"/>
    </row>
    <row r="147" spans="1:14">
      <c r="A147" s="776"/>
      <c r="B147" s="777"/>
      <c r="C147" s="787"/>
      <c r="D147" s="793"/>
      <c r="E147" s="777"/>
      <c r="F147" s="1200"/>
      <c r="G147" s="1201"/>
      <c r="H147" s="1200"/>
      <c r="I147" s="1201"/>
      <c r="J147" s="1200"/>
      <c r="K147" s="1201"/>
      <c r="L147" s="1200"/>
      <c r="M147" s="1202"/>
      <c r="N147" s="1200"/>
    </row>
    <row r="148" spans="1:14">
      <c r="A148" s="776"/>
      <c r="B148" s="777"/>
      <c r="C148" s="787"/>
      <c r="D148" s="793"/>
      <c r="E148" s="777"/>
      <c r="F148" s="1200"/>
      <c r="G148" s="1201"/>
      <c r="H148" s="1200"/>
      <c r="I148" s="1201"/>
      <c r="J148" s="1200"/>
      <c r="K148" s="1201"/>
      <c r="L148" s="1200"/>
      <c r="M148" s="1202"/>
      <c r="N148" s="1200"/>
    </row>
    <row r="149" spans="1:14">
      <c r="A149" s="776"/>
      <c r="B149" s="777"/>
      <c r="C149" s="787"/>
      <c r="D149" s="793"/>
      <c r="E149" s="777"/>
      <c r="F149" s="1200"/>
      <c r="G149" s="1201"/>
      <c r="H149" s="1200"/>
      <c r="I149" s="1201"/>
      <c r="J149" s="1200"/>
      <c r="K149" s="1201"/>
      <c r="L149" s="1200"/>
      <c r="M149" s="1202"/>
      <c r="N149" s="1200"/>
    </row>
    <row r="150" spans="1:14">
      <c r="A150" s="776"/>
      <c r="B150" s="777"/>
      <c r="C150" s="777"/>
      <c r="D150" s="777"/>
      <c r="E150" s="781"/>
      <c r="F150" s="1200"/>
      <c r="G150" s="1201"/>
      <c r="H150" s="1200"/>
      <c r="I150" s="1201"/>
      <c r="J150" s="1200"/>
      <c r="K150" s="1201"/>
      <c r="L150" s="1200"/>
      <c r="M150" s="1202"/>
      <c r="N150" s="1200"/>
    </row>
    <row r="151" spans="1:14">
      <c r="A151" s="776"/>
      <c r="B151" s="777"/>
      <c r="C151" s="777"/>
      <c r="D151" s="777"/>
      <c r="E151" s="781"/>
      <c r="F151" s="1200"/>
      <c r="G151" s="1201"/>
      <c r="H151" s="1200"/>
      <c r="I151" s="1208"/>
      <c r="J151" s="1200"/>
      <c r="K151" s="1201"/>
      <c r="L151" s="1200"/>
      <c r="M151" s="1202"/>
      <c r="N151" s="1200"/>
    </row>
    <row r="152" spans="1:14">
      <c r="A152" s="776"/>
      <c r="B152" s="777"/>
      <c r="C152" s="777"/>
      <c r="D152" s="777"/>
      <c r="E152" s="781"/>
      <c r="F152" s="1200"/>
      <c r="G152" s="1201"/>
      <c r="H152" s="1200"/>
      <c r="I152" s="1201"/>
      <c r="J152" s="1210"/>
      <c r="K152" s="1201"/>
      <c r="L152" s="1200"/>
      <c r="M152" s="1202"/>
      <c r="N152" s="1200"/>
    </row>
    <row r="153" spans="1:14">
      <c r="A153" s="776"/>
      <c r="B153" s="1211"/>
      <c r="C153" s="777"/>
      <c r="D153" s="777"/>
      <c r="E153" s="781"/>
      <c r="F153" s="1200"/>
      <c r="G153" s="1201"/>
      <c r="H153" s="1200"/>
      <c r="I153" s="1201"/>
      <c r="J153" s="1210"/>
      <c r="K153" s="1201"/>
      <c r="L153" s="1200"/>
      <c r="M153" s="1202"/>
      <c r="N153" s="1200"/>
    </row>
    <row r="154" spans="1:14">
      <c r="A154" s="776"/>
      <c r="B154" s="792"/>
      <c r="C154" s="787"/>
      <c r="D154" s="793"/>
      <c r="E154" s="777"/>
      <c r="F154" s="778"/>
      <c r="G154" s="779"/>
      <c r="H154" s="778"/>
      <c r="I154" s="779"/>
      <c r="J154" s="778"/>
      <c r="K154" s="779"/>
      <c r="L154" s="778"/>
      <c r="M154" s="780"/>
      <c r="N154" s="778"/>
    </row>
    <row r="155" spans="1:14">
      <c r="A155" s="776"/>
      <c r="B155" s="792"/>
      <c r="C155" s="787"/>
      <c r="D155" s="793"/>
      <c r="E155" s="777"/>
      <c r="F155" s="778"/>
      <c r="G155" s="779"/>
      <c r="H155" s="778"/>
      <c r="I155" s="779"/>
      <c r="J155" s="778"/>
      <c r="K155" s="779"/>
      <c r="L155" s="778"/>
      <c r="M155" s="780"/>
      <c r="N155" s="778"/>
    </row>
    <row r="156" spans="1:14">
      <c r="A156" s="776"/>
      <c r="B156" s="792"/>
      <c r="C156" s="787"/>
      <c r="D156" s="793"/>
      <c r="E156" s="777"/>
      <c r="F156" s="778"/>
      <c r="G156" s="779"/>
      <c r="H156" s="778"/>
      <c r="I156" s="779"/>
      <c r="J156" s="778"/>
      <c r="K156" s="779"/>
      <c r="L156" s="778"/>
      <c r="M156" s="780"/>
      <c r="N156" s="778"/>
    </row>
    <row r="157" spans="1:14">
      <c r="A157" s="366"/>
      <c r="B157" s="750"/>
      <c r="C157" s="755"/>
      <c r="D157" s="404"/>
      <c r="E157" s="756"/>
      <c r="F157" s="435"/>
      <c r="G157" s="752"/>
      <c r="H157" s="435"/>
      <c r="I157" s="752"/>
      <c r="J157" s="435"/>
      <c r="K157" s="752"/>
      <c r="L157" s="435"/>
      <c r="M157" s="753"/>
      <c r="N157" s="435"/>
    </row>
    <row r="158" spans="1:14">
      <c r="A158" s="21"/>
      <c r="B158" s="22"/>
      <c r="C158" s="406"/>
      <c r="D158" s="772"/>
      <c r="E158" s="405"/>
      <c r="F158" s="408"/>
      <c r="G158" s="409"/>
      <c r="H158" s="410"/>
      <c r="I158" s="411"/>
      <c r="J158" s="1212"/>
      <c r="K158" s="411"/>
      <c r="L158" s="1213"/>
      <c r="M158" s="410"/>
      <c r="N158" s="408"/>
    </row>
    <row r="159" spans="1:14">
      <c r="C159" s="773"/>
      <c r="D159" s="774"/>
      <c r="F159" s="773"/>
      <c r="H159" s="773"/>
      <c r="J159" s="1214"/>
      <c r="L159" s="1214"/>
      <c r="N159" s="773"/>
    </row>
    <row r="160" spans="1:14">
      <c r="A160" s="182"/>
      <c r="B160" s="181"/>
      <c r="C160" s="181"/>
    </row>
    <row r="161" spans="1:14">
      <c r="A161" s="182"/>
      <c r="B161" s="181"/>
      <c r="C161" s="181"/>
    </row>
    <row r="162" spans="1:14" customHeight="1" ht="15.75">
      <c r="F162" s="1215"/>
      <c r="G162" s="1215"/>
      <c r="H162" s="1215"/>
      <c r="I162" s="1215"/>
    </row>
    <row r="163" spans="1:14">
      <c r="G163" s="1216"/>
      <c r="H163" s="1216"/>
    </row>
    <row r="165" spans="1:14">
      <c r="A165" s="310"/>
      <c r="B165" s="310"/>
      <c r="C165" s="310"/>
      <c r="D165" s="310"/>
      <c r="E165" s="13"/>
      <c r="F165" s="13"/>
      <c r="G165" s="13"/>
      <c r="H165" s="13"/>
      <c r="I165" s="13"/>
      <c r="J165" s="1"/>
      <c r="K165" s="13"/>
      <c r="L165" s="1"/>
      <c r="M165" s="13"/>
      <c r="N165" s="13"/>
    </row>
    <row r="166" spans="1:14">
      <c r="A166" s="41"/>
      <c r="B166" s="41"/>
      <c r="C166" s="41"/>
      <c r="D166" s="41"/>
      <c r="E166" s="41"/>
      <c r="F166" s="42"/>
      <c r="G166" s="42"/>
      <c r="H166" s="42"/>
      <c r="I166" s="42"/>
      <c r="J166" s="42"/>
      <c r="K166" s="43"/>
      <c r="L166" s="43"/>
      <c r="M166" s="43"/>
      <c r="N166" s="43"/>
    </row>
    <row r="167" spans="1:14">
      <c r="A167" s="184"/>
      <c r="B167" s="184"/>
      <c r="C167" s="184"/>
      <c r="D167" s="184"/>
      <c r="E167" s="184"/>
      <c r="F167" s="45"/>
      <c r="G167" s="42"/>
      <c r="H167" s="42"/>
      <c r="I167" s="42"/>
      <c r="J167" s="42"/>
      <c r="K167" s="46"/>
      <c r="L167" s="46"/>
      <c r="M167" s="46"/>
      <c r="N167" s="46"/>
    </row>
    <row r="168" spans="1:14">
      <c r="A168" s="47"/>
      <c r="B168" s="47"/>
      <c r="C168" s="47"/>
      <c r="D168" s="48"/>
      <c r="E168" s="49"/>
      <c r="F168" s="47"/>
      <c r="G168" s="42"/>
      <c r="H168" s="42"/>
      <c r="I168" s="42"/>
      <c r="J168" s="42"/>
      <c r="K168" s="42"/>
      <c r="L168" s="42"/>
      <c r="M168" s="42"/>
      <c r="N168" s="42"/>
    </row>
    <row r="169" spans="1:14">
      <c r="A169" s="47"/>
      <c r="B169" s="47"/>
      <c r="C169" s="47"/>
      <c r="D169" s="50"/>
      <c r="E169" s="51"/>
      <c r="F169" s="47"/>
      <c r="G169" s="52"/>
      <c r="H169" s="52"/>
      <c r="I169" s="185"/>
      <c r="J169" s="185"/>
      <c r="K169" s="54"/>
      <c r="L169" s="54"/>
      <c r="M169" s="186"/>
      <c r="N169" s="186"/>
    </row>
    <row r="170" spans="1:14">
      <c r="A170" s="47"/>
      <c r="B170" s="47"/>
      <c r="C170" s="47"/>
      <c r="D170" s="57"/>
      <c r="E170" s="57"/>
      <c r="F170" s="47"/>
      <c r="G170" s="45"/>
      <c r="H170" s="57"/>
      <c r="I170" s="57"/>
      <c r="J170" s="57"/>
      <c r="K170" s="57"/>
      <c r="L170" s="57"/>
      <c r="M170" s="57"/>
      <c r="N170" s="57"/>
    </row>
    <row r="171" spans="1:14">
      <c r="A171" s="776"/>
      <c r="B171" s="1203"/>
      <c r="C171" s="777"/>
      <c r="D171" s="777"/>
      <c r="E171" s="777"/>
      <c r="F171" s="1217"/>
      <c r="G171" s="779"/>
      <c r="H171" s="778"/>
      <c r="I171" s="779"/>
      <c r="J171" s="778"/>
      <c r="K171" s="779"/>
      <c r="L171" s="778"/>
      <c r="M171" s="780"/>
      <c r="N171" s="778"/>
    </row>
    <row r="172" spans="1:14">
      <c r="A172" s="776"/>
      <c r="B172" s="777"/>
      <c r="C172" s="777"/>
      <c r="D172" s="777"/>
      <c r="E172" s="777"/>
      <c r="F172" s="778"/>
      <c r="G172" s="779"/>
      <c r="H172" s="778"/>
      <c r="I172" s="779"/>
      <c r="J172" s="778"/>
      <c r="K172" s="779"/>
      <c r="L172" s="778"/>
      <c r="M172" s="780"/>
      <c r="N172" s="778"/>
    </row>
    <row r="173" spans="1:14">
      <c r="A173" s="776"/>
      <c r="B173" s="777"/>
      <c r="C173" s="777"/>
      <c r="D173" s="777"/>
      <c r="E173" s="777"/>
      <c r="F173" s="778"/>
      <c r="G173" s="779"/>
      <c r="H173" s="778"/>
      <c r="I173" s="779"/>
      <c r="J173" s="778"/>
      <c r="K173" s="779"/>
      <c r="L173" s="778"/>
      <c r="M173" s="780"/>
      <c r="N173" s="778"/>
    </row>
    <row r="174" spans="1:14">
      <c r="A174" s="776"/>
      <c r="B174" s="777"/>
      <c r="C174" s="777"/>
      <c r="D174" s="777"/>
      <c r="E174" s="779"/>
      <c r="F174" s="778"/>
      <c r="G174" s="779"/>
      <c r="H174" s="778"/>
      <c r="I174" s="779"/>
      <c r="J174" s="778"/>
      <c r="K174" s="779"/>
      <c r="L174" s="778"/>
      <c r="M174" s="780"/>
      <c r="N174" s="778"/>
    </row>
    <row r="175" spans="1:14">
      <c r="A175" s="776"/>
      <c r="B175" s="777"/>
      <c r="C175" s="777"/>
      <c r="D175" s="777"/>
      <c r="E175" s="779"/>
      <c r="F175" s="778"/>
      <c r="G175" s="779"/>
      <c r="H175" s="778"/>
      <c r="I175" s="779"/>
      <c r="J175" s="778"/>
      <c r="K175" s="779"/>
      <c r="L175" s="778"/>
      <c r="M175" s="780"/>
      <c r="N175" s="778"/>
    </row>
    <row r="176" spans="1:14">
      <c r="A176" s="776"/>
      <c r="B176" s="777"/>
      <c r="C176" s="777"/>
      <c r="D176" s="777"/>
      <c r="E176" s="781"/>
      <c r="F176" s="782"/>
      <c r="G176" s="781"/>
      <c r="H176" s="782"/>
      <c r="I176" s="781"/>
      <c r="J176" s="786"/>
      <c r="K176" s="781"/>
      <c r="L176" s="786"/>
      <c r="M176" s="781"/>
      <c r="N176" s="782"/>
    </row>
    <row r="177" spans="1:14">
      <c r="A177" s="776"/>
      <c r="B177" s="777"/>
      <c r="C177" s="777"/>
      <c r="D177" s="777"/>
      <c r="E177" s="779"/>
      <c r="F177" s="778"/>
      <c r="G177" s="783"/>
      <c r="H177" s="784"/>
      <c r="I177" s="783"/>
      <c r="J177" s="778"/>
      <c r="K177" s="783"/>
      <c r="L177" s="778"/>
      <c r="M177" s="780"/>
      <c r="N177" s="784"/>
    </row>
    <row r="178" spans="1:14">
      <c r="A178" s="776"/>
      <c r="B178" s="777"/>
      <c r="C178" s="777"/>
      <c r="D178" s="777"/>
      <c r="E178" s="779"/>
      <c r="F178" s="778"/>
      <c r="G178" s="783"/>
      <c r="H178" s="784"/>
      <c r="I178" s="783"/>
      <c r="J178" s="778"/>
      <c r="K178" s="783"/>
      <c r="L178" s="778"/>
      <c r="M178" s="785"/>
      <c r="N178" s="784"/>
    </row>
    <row r="179" spans="1:14">
      <c r="A179" s="776"/>
      <c r="B179" s="777"/>
      <c r="C179" s="777"/>
      <c r="D179" s="777"/>
      <c r="E179" s="781"/>
      <c r="F179" s="778"/>
      <c r="G179" s="779"/>
      <c r="H179" s="784"/>
      <c r="I179" s="779"/>
      <c r="J179" s="778"/>
      <c r="K179" s="779"/>
      <c r="L179" s="778"/>
      <c r="M179" s="780"/>
      <c r="N179" s="784"/>
    </row>
    <row r="180" spans="1:14">
      <c r="A180" s="776"/>
      <c r="B180" s="777"/>
      <c r="C180" s="777"/>
      <c r="D180" s="777"/>
      <c r="E180" s="781"/>
      <c r="F180" s="786"/>
      <c r="G180" s="781"/>
      <c r="H180" s="782"/>
      <c r="I180" s="781"/>
      <c r="J180" s="786"/>
      <c r="K180" s="781"/>
      <c r="L180" s="786"/>
      <c r="M180" s="781"/>
      <c r="N180" s="782"/>
    </row>
    <row r="181" spans="1:14">
      <c r="A181" s="776"/>
      <c r="B181" s="777"/>
      <c r="C181" s="777"/>
      <c r="D181" s="777"/>
      <c r="E181" s="781"/>
      <c r="F181" s="778"/>
      <c r="G181" s="779"/>
      <c r="H181" s="784"/>
      <c r="I181" s="779"/>
      <c r="J181" s="778"/>
      <c r="K181" s="787"/>
      <c r="L181" s="778"/>
      <c r="M181" s="781"/>
      <c r="N181" s="782"/>
    </row>
    <row r="182" spans="1:14">
      <c r="A182" s="776"/>
      <c r="B182" s="1211"/>
      <c r="C182" s="777"/>
      <c r="D182" s="777"/>
      <c r="E182" s="781"/>
      <c r="F182" s="778"/>
      <c r="G182" s="779"/>
      <c r="H182" s="784"/>
      <c r="I182" s="779"/>
      <c r="J182" s="778"/>
      <c r="K182" s="787"/>
      <c r="L182" s="778"/>
      <c r="M182" s="781"/>
      <c r="N182" s="782"/>
    </row>
    <row r="183" spans="1:14">
      <c r="A183" s="776"/>
      <c r="B183" s="792"/>
      <c r="C183" s="787"/>
      <c r="D183" s="793"/>
      <c r="E183" s="779"/>
      <c r="F183" s="778"/>
      <c r="G183" s="793"/>
      <c r="H183" s="778"/>
      <c r="I183" s="781"/>
      <c r="J183" s="786"/>
      <c r="K183" s="781"/>
      <c r="L183" s="786"/>
      <c r="M183" s="781"/>
      <c r="N183" s="782"/>
    </row>
    <row r="184" spans="1:14">
      <c r="A184" s="776"/>
      <c r="B184" s="792"/>
      <c r="C184" s="787"/>
      <c r="D184" s="793"/>
      <c r="E184" s="779"/>
      <c r="F184" s="778"/>
      <c r="G184" s="793"/>
      <c r="H184" s="778"/>
      <c r="I184" s="779"/>
      <c r="J184" s="778"/>
      <c r="K184" s="787"/>
      <c r="L184" s="778"/>
      <c r="M184" s="780"/>
      <c r="N184" s="784"/>
    </row>
    <row r="185" spans="1:14">
      <c r="A185" s="776"/>
      <c r="B185" s="792"/>
      <c r="C185" s="787"/>
      <c r="D185" s="793"/>
      <c r="E185" s="779"/>
      <c r="F185" s="778"/>
      <c r="G185" s="793"/>
      <c r="H185" s="778"/>
      <c r="I185" s="779"/>
      <c r="J185" s="778"/>
      <c r="K185" s="779"/>
      <c r="L185" s="778"/>
      <c r="M185" s="790"/>
      <c r="N185" s="784"/>
    </row>
    <row r="186" spans="1:14">
      <c r="A186" s="776"/>
      <c r="B186" s="792"/>
      <c r="C186" s="787"/>
      <c r="D186" s="793"/>
      <c r="E186" s="779"/>
      <c r="F186" s="778"/>
      <c r="G186" s="793"/>
      <c r="H186" s="778"/>
      <c r="I186" s="779"/>
      <c r="J186" s="778"/>
      <c r="K186" s="779"/>
      <c r="L186" s="778"/>
      <c r="M186" s="780"/>
      <c r="N186" s="784"/>
    </row>
    <row r="187" spans="1:14">
      <c r="A187" s="776"/>
      <c r="B187" s="792"/>
      <c r="C187" s="787"/>
      <c r="D187" s="793"/>
      <c r="E187" s="779"/>
      <c r="F187" s="778"/>
      <c r="G187" s="793"/>
      <c r="H187" s="778"/>
      <c r="I187" s="779"/>
      <c r="J187" s="778"/>
      <c r="K187" s="779"/>
      <c r="L187" s="778"/>
      <c r="M187" s="780"/>
      <c r="N187" s="784"/>
    </row>
    <row r="188" spans="1:14">
      <c r="A188" s="776"/>
      <c r="B188" s="792"/>
      <c r="C188" s="787"/>
      <c r="D188" s="793"/>
      <c r="E188" s="779"/>
      <c r="F188" s="778"/>
      <c r="G188" s="793"/>
      <c r="H188" s="778"/>
      <c r="I188" s="779"/>
      <c r="J188" s="778"/>
      <c r="K188" s="779"/>
      <c r="L188" s="778"/>
      <c r="M188" s="780"/>
      <c r="N188" s="784"/>
    </row>
    <row r="189" spans="1:14">
      <c r="A189" s="776"/>
      <c r="B189" s="792"/>
      <c r="C189" s="787"/>
      <c r="D189" s="793"/>
      <c r="E189" s="779"/>
      <c r="F189" s="778"/>
      <c r="G189" s="793"/>
      <c r="H189" s="778"/>
      <c r="I189" s="779"/>
      <c r="J189" s="778"/>
      <c r="K189" s="779"/>
      <c r="L189" s="778"/>
      <c r="M189" s="780"/>
      <c r="N189" s="778"/>
    </row>
    <row r="190" spans="1:14">
      <c r="A190" s="776"/>
      <c r="B190" s="792"/>
      <c r="C190" s="787"/>
      <c r="D190" s="793"/>
      <c r="E190" s="779"/>
      <c r="F190" s="778"/>
      <c r="G190" s="793"/>
      <c r="H190" s="778"/>
      <c r="I190" s="779"/>
      <c r="J190" s="778"/>
      <c r="K190" s="779"/>
      <c r="L190" s="778"/>
      <c r="M190" s="780"/>
      <c r="N190" s="778"/>
    </row>
    <row r="191" spans="1:14">
      <c r="A191" s="776"/>
      <c r="B191" s="792"/>
      <c r="C191" s="787"/>
      <c r="D191" s="793"/>
      <c r="E191" s="779"/>
      <c r="F191" s="778"/>
      <c r="G191" s="793"/>
      <c r="H191" s="778"/>
      <c r="I191" s="779"/>
      <c r="J191" s="778"/>
      <c r="K191" s="779"/>
      <c r="L191" s="778"/>
      <c r="M191" s="780"/>
      <c r="N191" s="778"/>
    </row>
    <row r="192" spans="1:14">
      <c r="A192" s="776"/>
      <c r="B192" s="792"/>
      <c r="C192" s="787"/>
      <c r="D192" s="793"/>
      <c r="E192" s="779"/>
      <c r="F192" s="778"/>
      <c r="G192" s="793"/>
      <c r="H192" s="778"/>
      <c r="I192" s="787"/>
      <c r="J192" s="778"/>
      <c r="K192" s="779"/>
      <c r="L192" s="778"/>
      <c r="M192" s="780"/>
      <c r="N192" s="778"/>
    </row>
    <row r="193" spans="1:14">
      <c r="A193" s="776"/>
      <c r="B193" s="792"/>
      <c r="C193" s="787"/>
      <c r="D193" s="793"/>
      <c r="E193" s="779"/>
      <c r="F193" s="778"/>
      <c r="G193" s="793"/>
      <c r="H193" s="778"/>
      <c r="I193" s="779"/>
      <c r="J193" s="791"/>
      <c r="K193" s="779"/>
      <c r="L193" s="778"/>
      <c r="M193" s="780"/>
      <c r="N193" s="778"/>
    </row>
    <row r="194" spans="1:14">
      <c r="A194" s="776"/>
      <c r="B194" s="792"/>
      <c r="C194" s="787"/>
      <c r="D194" s="793"/>
      <c r="E194" s="779"/>
      <c r="F194" s="778"/>
      <c r="G194" s="793"/>
      <c r="H194" s="778"/>
      <c r="I194" s="779"/>
      <c r="J194" s="791"/>
      <c r="K194" s="779"/>
      <c r="L194" s="778"/>
      <c r="M194" s="780"/>
      <c r="N194" s="778"/>
    </row>
    <row r="195" spans="1:14">
      <c r="A195" s="776"/>
      <c r="B195" s="792"/>
      <c r="C195" s="787"/>
      <c r="D195" s="793"/>
      <c r="E195" s="779"/>
      <c r="F195" s="778"/>
      <c r="G195" s="793"/>
      <c r="H195" s="778"/>
      <c r="I195" s="779"/>
      <c r="J195" s="778"/>
      <c r="K195" s="779"/>
      <c r="L195" s="778"/>
      <c r="M195" s="780"/>
      <c r="N195" s="778"/>
    </row>
    <row r="196" spans="1:14">
      <c r="A196" s="776"/>
      <c r="B196" s="792"/>
      <c r="C196" s="787"/>
      <c r="D196" s="793"/>
      <c r="E196" s="779"/>
      <c r="F196" s="778"/>
      <c r="G196" s="793"/>
      <c r="H196" s="778"/>
      <c r="I196" s="779"/>
      <c r="J196" s="778"/>
      <c r="K196" s="779"/>
      <c r="L196" s="778"/>
      <c r="M196" s="780"/>
      <c r="N196" s="778"/>
    </row>
    <row r="197" spans="1:14">
      <c r="A197" s="776"/>
      <c r="B197" s="792"/>
      <c r="C197" s="787"/>
      <c r="D197" s="793"/>
      <c r="E197" s="779"/>
      <c r="F197" s="778"/>
      <c r="G197" s="793"/>
      <c r="H197" s="778"/>
      <c r="I197" s="779"/>
      <c r="J197" s="778"/>
      <c r="K197" s="779"/>
      <c r="L197" s="778"/>
      <c r="M197" s="780"/>
      <c r="N197" s="778"/>
    </row>
    <row r="198" spans="1:14">
      <c r="A198" s="776"/>
      <c r="B198" s="792"/>
      <c r="C198" s="787"/>
      <c r="D198" s="793"/>
      <c r="E198" s="777"/>
      <c r="F198" s="778"/>
      <c r="G198" s="779"/>
      <c r="H198" s="778"/>
      <c r="I198" s="779"/>
      <c r="J198" s="778"/>
      <c r="K198" s="779"/>
      <c r="L198" s="778"/>
      <c r="M198" s="780"/>
      <c r="N198" s="778"/>
    </row>
    <row r="199" spans="1:14">
      <c r="A199" s="21"/>
      <c r="B199" s="22"/>
      <c r="C199" s="406"/>
      <c r="D199" s="407"/>
      <c r="E199" s="405"/>
      <c r="F199" s="408"/>
      <c r="G199" s="409"/>
      <c r="H199" s="410"/>
      <c r="I199" s="411"/>
      <c r="J199" s="1212"/>
      <c r="K199" s="411"/>
      <c r="L199" s="1213"/>
      <c r="M199" s="410"/>
      <c r="N199" s="408"/>
    </row>
    <row r="200" spans="1:14">
      <c r="C200" s="773"/>
      <c r="D200" s="774"/>
      <c r="F200" s="773"/>
      <c r="G200" s="774"/>
      <c r="H200" s="77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69:H169"/>
    <mergeCell ref="I169:J169"/>
    <mergeCell ref="K169:L169"/>
    <mergeCell ref="M169:N169"/>
    <mergeCell ref="A199:B199"/>
    <mergeCell ref="A167:E167"/>
    <mergeCell ref="G167:H167"/>
    <mergeCell ref="I167:J167"/>
    <mergeCell ref="K167:N167"/>
    <mergeCell ref="A168:A170"/>
    <mergeCell ref="B168:B170"/>
    <mergeCell ref="C168:C170"/>
    <mergeCell ref="D168:E169"/>
    <mergeCell ref="F168:F170"/>
    <mergeCell ref="G168:N168"/>
    <mergeCell ref="F162:I162"/>
    <mergeCell ref="G163:H163"/>
    <mergeCell ref="A165:D165"/>
    <mergeCell ref="A166:E166"/>
    <mergeCell ref="F166:J166"/>
    <mergeCell ref="K166:N166"/>
    <mergeCell ref="G127:N127"/>
    <mergeCell ref="G128:H128"/>
    <mergeCell ref="I128:J128"/>
    <mergeCell ref="K128:L128"/>
    <mergeCell ref="M128:N128"/>
    <mergeCell ref="A158:B158"/>
    <mergeCell ref="K125:N125"/>
    <mergeCell ref="A126:E126"/>
    <mergeCell ref="G126:H126"/>
    <mergeCell ref="I126:J126"/>
    <mergeCell ref="K126:N126"/>
    <mergeCell ref="A127:A129"/>
    <mergeCell ref="B127:B129"/>
    <mergeCell ref="C127:C129"/>
    <mergeCell ref="D127:E128"/>
    <mergeCell ref="F127:F129"/>
    <mergeCell ref="A118:B118"/>
    <mergeCell ref="F121:I121"/>
    <mergeCell ref="G122:H122"/>
    <mergeCell ref="A124:D124"/>
    <mergeCell ref="A125:E125"/>
    <mergeCell ref="F125:J125"/>
    <mergeCell ref="G94:N94"/>
    <mergeCell ref="G95:H95"/>
    <mergeCell ref="I95:J95"/>
    <mergeCell ref="K95:L95"/>
    <mergeCell ref="M95:N95"/>
    <mergeCell ref="A117:B117"/>
    <mergeCell ref="K92:N92"/>
    <mergeCell ref="A93:E93"/>
    <mergeCell ref="G93:H93"/>
    <mergeCell ref="I93:J93"/>
    <mergeCell ref="K93:N93"/>
    <mergeCell ref="A94:A96"/>
    <mergeCell ref="B94:B96"/>
    <mergeCell ref="C94:C96"/>
    <mergeCell ref="D94:E95"/>
    <mergeCell ref="F94:F96"/>
    <mergeCell ref="A84:B84"/>
    <mergeCell ref="F88:I88"/>
    <mergeCell ref="G89:H89"/>
    <mergeCell ref="A91:D91"/>
    <mergeCell ref="A92:E92"/>
    <mergeCell ref="F92:J92"/>
    <mergeCell ref="A50:A52"/>
    <mergeCell ref="B50:B52"/>
    <mergeCell ref="C50:C52"/>
    <mergeCell ref="D50:E51"/>
    <mergeCell ref="F50:F52"/>
    <mergeCell ref="G50:N50"/>
    <mergeCell ref="G51:H51"/>
    <mergeCell ref="I51:J51"/>
    <mergeCell ref="K51:L51"/>
    <mergeCell ref="M51:N51"/>
    <mergeCell ref="G45:H45"/>
    <mergeCell ref="A47:D47"/>
    <mergeCell ref="A48:E48"/>
    <mergeCell ref="F48:J48"/>
    <mergeCell ref="K48:N48"/>
    <mergeCell ref="A49:E49"/>
    <mergeCell ref="G49:H49"/>
    <mergeCell ref="I49:J49"/>
    <mergeCell ref="K49:N49"/>
    <mergeCell ref="G10:H10"/>
    <mergeCell ref="I10:J10"/>
    <mergeCell ref="K10:L10"/>
    <mergeCell ref="M10:N10"/>
    <mergeCell ref="A40:B40"/>
    <mergeCell ref="F44:I4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88" right="0.23622047244094" top="0.13" bottom="0" header="0.12" footer="0.31496062992126"/>
  <pageSetup paperSize="14" orientation="landscape" scale="79" fitToHeight="3" fitToWidth="3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2" man="1"/>
    <brk id="87" man="1"/>
    <brk id="12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43"/>
  <sheetViews>
    <sheetView tabSelected="0" workbookViewId="0" view="pageBreakPreview" showGridLines="true" showRowColHeaders="1">
      <selection activeCell="B4" sqref="B4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2.7109375" customWidth="true" style="0"/>
    <col min="4" max="4" width="8.710937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1588</v>
      </c>
      <c r="L7" s="43"/>
      <c r="M7" s="43"/>
      <c r="N7" s="43"/>
    </row>
    <row r="8" spans="1:15">
      <c r="A8" s="184" t="s">
        <v>1589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187"/>
      <c r="C11" s="187"/>
      <c r="D11" s="220" t="s">
        <v>22</v>
      </c>
      <c r="E11" s="220" t="s">
        <v>13</v>
      </c>
      <c r="F11" s="187"/>
      <c r="G11" s="221" t="s">
        <v>23</v>
      </c>
      <c r="H11" s="220" t="s">
        <v>24</v>
      </c>
      <c r="I11" s="220" t="s">
        <v>23</v>
      </c>
      <c r="J11" s="220" t="s">
        <v>24</v>
      </c>
      <c r="K11" s="220" t="s">
        <v>23</v>
      </c>
      <c r="L11" s="220" t="s">
        <v>24</v>
      </c>
      <c r="M11" s="220" t="s">
        <v>23</v>
      </c>
      <c r="N11" s="220" t="s">
        <v>24</v>
      </c>
    </row>
    <row r="12" spans="1:15">
      <c r="A12" s="188">
        <v>1</v>
      </c>
      <c r="B12" s="348" t="s">
        <v>1590</v>
      </c>
      <c r="C12" s="200">
        <v>90</v>
      </c>
      <c r="D12" s="200">
        <v>220</v>
      </c>
      <c r="E12" s="200" t="s">
        <v>1243</v>
      </c>
      <c r="F12" s="252">
        <v>19800</v>
      </c>
      <c r="G12" s="259">
        <v>110</v>
      </c>
      <c r="H12" s="252">
        <v>10000</v>
      </c>
      <c r="I12" s="259" t="s">
        <v>628</v>
      </c>
      <c r="J12" s="259" t="s">
        <v>628</v>
      </c>
      <c r="K12" s="259">
        <v>100</v>
      </c>
      <c r="L12" s="252">
        <v>9000</v>
      </c>
      <c r="M12" s="259">
        <v>10</v>
      </c>
      <c r="N12" s="259">
        <v>800</v>
      </c>
    </row>
    <row r="13" spans="1:15">
      <c r="A13" s="199">
        <v>2</v>
      </c>
      <c r="B13" s="348" t="s">
        <v>1591</v>
      </c>
      <c r="C13" s="200">
        <v>30</v>
      </c>
      <c r="D13" s="200">
        <v>230</v>
      </c>
      <c r="E13" s="200" t="s">
        <v>1223</v>
      </c>
      <c r="F13" s="252">
        <v>6900</v>
      </c>
      <c r="G13" s="259">
        <v>115</v>
      </c>
      <c r="H13" s="252">
        <v>3450</v>
      </c>
      <c r="I13" s="259" t="s">
        <v>628</v>
      </c>
      <c r="J13" s="259" t="s">
        <v>628</v>
      </c>
      <c r="K13" s="259"/>
      <c r="L13" s="259"/>
      <c r="M13" s="259">
        <v>115</v>
      </c>
      <c r="N13" s="252">
        <v>3450</v>
      </c>
    </row>
    <row r="14" spans="1:15">
      <c r="A14" s="199">
        <v>3</v>
      </c>
      <c r="B14" s="348" t="s">
        <v>1592</v>
      </c>
      <c r="C14" s="200">
        <v>90</v>
      </c>
      <c r="D14" s="200">
        <v>100</v>
      </c>
      <c r="E14" s="200" t="s">
        <v>1593</v>
      </c>
      <c r="F14" s="252">
        <v>9000</v>
      </c>
      <c r="G14" s="259">
        <v>50</v>
      </c>
      <c r="H14" s="252">
        <v>4500</v>
      </c>
      <c r="I14" s="259"/>
      <c r="J14" s="259"/>
      <c r="K14" s="259"/>
      <c r="L14" s="259"/>
      <c r="M14" s="259">
        <v>50</v>
      </c>
      <c r="N14" s="252">
        <v>4500</v>
      </c>
    </row>
    <row r="15" spans="1:15">
      <c r="A15" s="199">
        <v>4</v>
      </c>
      <c r="B15" s="348" t="s">
        <v>1594</v>
      </c>
      <c r="C15" s="200">
        <v>32</v>
      </c>
      <c r="D15" s="200">
        <v>80</v>
      </c>
      <c r="E15" s="200" t="s">
        <v>1243</v>
      </c>
      <c r="F15" s="252">
        <v>2560</v>
      </c>
      <c r="G15" s="259"/>
      <c r="H15" s="259"/>
      <c r="I15" s="259">
        <v>80</v>
      </c>
      <c r="J15" s="252">
        <v>2560</v>
      </c>
      <c r="K15" s="259"/>
      <c r="L15" s="259"/>
      <c r="M15" s="259"/>
      <c r="N15" s="259"/>
    </row>
    <row r="16" spans="1:15">
      <c r="A16" s="199">
        <v>5</v>
      </c>
      <c r="B16" s="348" t="s">
        <v>1595</v>
      </c>
      <c r="C16" s="200">
        <v>85</v>
      </c>
      <c r="D16" s="200">
        <v>40</v>
      </c>
      <c r="E16" s="200" t="s">
        <v>1243</v>
      </c>
      <c r="F16" s="252">
        <v>3400</v>
      </c>
      <c r="G16" s="259"/>
      <c r="H16" s="259"/>
      <c r="I16" s="259">
        <v>34</v>
      </c>
      <c r="J16" s="252">
        <v>2920</v>
      </c>
      <c r="K16" s="259"/>
      <c r="L16" s="259"/>
      <c r="M16" s="259">
        <v>6</v>
      </c>
      <c r="N16" s="259">
        <v>480</v>
      </c>
    </row>
    <row r="17" spans="1:15">
      <c r="A17" s="199">
        <v>6</v>
      </c>
      <c r="B17" s="348" t="s">
        <v>1596</v>
      </c>
      <c r="C17" s="200">
        <v>30</v>
      </c>
      <c r="D17" s="200">
        <v>20</v>
      </c>
      <c r="E17" s="200" t="s">
        <v>202</v>
      </c>
      <c r="F17" s="259">
        <v>600</v>
      </c>
      <c r="G17" s="259"/>
      <c r="H17" s="259"/>
      <c r="I17" s="259"/>
      <c r="J17" s="259"/>
      <c r="K17" s="259"/>
      <c r="L17" s="259"/>
      <c r="M17" s="259">
        <v>30</v>
      </c>
      <c r="N17" s="259">
        <v>600</v>
      </c>
    </row>
    <row r="18" spans="1:15" customHeight="1" ht="25.5">
      <c r="A18" s="199">
        <v>7</v>
      </c>
      <c r="B18" s="348" t="s">
        <v>1195</v>
      </c>
      <c r="C18" s="200">
        <v>270</v>
      </c>
      <c r="D18" s="200">
        <v>60</v>
      </c>
      <c r="E18" s="200" t="s">
        <v>1197</v>
      </c>
      <c r="F18" s="252">
        <v>16200</v>
      </c>
      <c r="G18" s="259">
        <v>15</v>
      </c>
      <c r="H18" s="252">
        <v>4050</v>
      </c>
      <c r="I18" s="259"/>
      <c r="J18" s="259"/>
      <c r="K18" s="259">
        <v>15</v>
      </c>
      <c r="L18" s="252">
        <v>4000</v>
      </c>
      <c r="M18" s="259">
        <v>30</v>
      </c>
      <c r="N18" s="252">
        <v>8150</v>
      </c>
    </row>
    <row r="19" spans="1:15">
      <c r="A19" s="199">
        <v>8</v>
      </c>
      <c r="B19" s="348" t="s">
        <v>1597</v>
      </c>
      <c r="C19" s="200">
        <v>90</v>
      </c>
      <c r="D19" s="200">
        <v>12</v>
      </c>
      <c r="E19" s="200" t="s">
        <v>1155</v>
      </c>
      <c r="F19" s="252">
        <v>1080</v>
      </c>
      <c r="G19" s="259"/>
      <c r="H19" s="259"/>
      <c r="I19" s="259"/>
      <c r="J19" s="259"/>
      <c r="K19" s="259"/>
      <c r="L19" s="259"/>
      <c r="M19" s="259">
        <v>12</v>
      </c>
      <c r="N19" s="252">
        <v>1080</v>
      </c>
    </row>
    <row r="20" spans="1:15">
      <c r="A20" s="199">
        <v>9</v>
      </c>
      <c r="B20" s="348" t="s">
        <v>1598</v>
      </c>
      <c r="C20" s="200">
        <v>50</v>
      </c>
      <c r="D20" s="200">
        <v>10</v>
      </c>
      <c r="E20" s="200" t="s">
        <v>1155</v>
      </c>
      <c r="F20" s="259">
        <v>500</v>
      </c>
      <c r="G20" s="259"/>
      <c r="H20" s="259"/>
      <c r="I20" s="259"/>
      <c r="J20" s="259"/>
      <c r="K20" s="259"/>
      <c r="L20" s="259"/>
      <c r="M20" s="259">
        <v>10</v>
      </c>
      <c r="N20" s="259">
        <v>500</v>
      </c>
    </row>
    <row r="21" spans="1:15">
      <c r="A21" s="199">
        <v>10</v>
      </c>
      <c r="B21" s="348" t="s">
        <v>1599</v>
      </c>
      <c r="C21" s="200">
        <v>600</v>
      </c>
      <c r="D21" s="200">
        <v>32</v>
      </c>
      <c r="E21" s="200" t="s">
        <v>1155</v>
      </c>
      <c r="F21" s="252">
        <v>19200</v>
      </c>
      <c r="G21" s="259"/>
      <c r="H21" s="259"/>
      <c r="I21" s="259">
        <v>32</v>
      </c>
      <c r="J21" s="252">
        <v>19200</v>
      </c>
      <c r="K21" s="259"/>
      <c r="L21" s="259"/>
      <c r="M21" s="259"/>
      <c r="N21" s="259"/>
    </row>
    <row r="22" spans="1:15">
      <c r="A22" s="199">
        <v>11</v>
      </c>
      <c r="B22" s="348" t="s">
        <v>1600</v>
      </c>
      <c r="C22" s="200">
        <v>10</v>
      </c>
      <c r="D22" s="200">
        <v>32</v>
      </c>
      <c r="E22" s="200" t="s">
        <v>1155</v>
      </c>
      <c r="F22" s="259">
        <v>320</v>
      </c>
      <c r="G22" s="259"/>
      <c r="H22" s="259"/>
      <c r="I22" s="259">
        <v>32</v>
      </c>
      <c r="J22" s="259">
        <v>320</v>
      </c>
      <c r="K22" s="259"/>
      <c r="L22" s="259"/>
      <c r="M22" s="259"/>
      <c r="N22" s="259"/>
    </row>
    <row r="23" spans="1:15">
      <c r="A23" s="199">
        <v>12</v>
      </c>
      <c r="B23" s="348" t="s">
        <v>1601</v>
      </c>
      <c r="C23" s="200">
        <v>50</v>
      </c>
      <c r="D23" s="200">
        <v>15</v>
      </c>
      <c r="E23" s="200" t="s">
        <v>46</v>
      </c>
      <c r="F23" s="259">
        <v>750</v>
      </c>
      <c r="G23" s="259"/>
      <c r="H23" s="259"/>
      <c r="I23" s="259"/>
      <c r="J23" s="259"/>
      <c r="K23" s="259"/>
      <c r="L23" s="259"/>
      <c r="M23" s="259">
        <v>15</v>
      </c>
      <c r="N23" s="259">
        <v>750</v>
      </c>
    </row>
    <row r="24" spans="1:15">
      <c r="A24" s="199">
        <v>13</v>
      </c>
      <c r="B24" s="348" t="s">
        <v>1602</v>
      </c>
      <c r="C24" s="200">
        <v>50</v>
      </c>
      <c r="D24" s="200">
        <v>20</v>
      </c>
      <c r="E24" s="200" t="s">
        <v>1155</v>
      </c>
      <c r="F24" s="252">
        <v>1000</v>
      </c>
      <c r="G24" s="259">
        <v>20</v>
      </c>
      <c r="H24" s="252">
        <v>1000</v>
      </c>
      <c r="I24" s="259"/>
      <c r="J24" s="259"/>
      <c r="K24" s="259"/>
      <c r="L24" s="259"/>
      <c r="M24" s="259"/>
      <c r="N24" s="259"/>
    </row>
    <row r="25" spans="1:15">
      <c r="A25" s="199">
        <v>14</v>
      </c>
      <c r="B25" s="348" t="s">
        <v>1207</v>
      </c>
      <c r="C25" s="200">
        <v>400</v>
      </c>
      <c r="D25" s="200">
        <v>5</v>
      </c>
      <c r="E25" s="200" t="s">
        <v>1155</v>
      </c>
      <c r="F25" s="252">
        <v>2000</v>
      </c>
      <c r="G25" s="259"/>
      <c r="H25" s="259"/>
      <c r="I25" s="259"/>
      <c r="J25" s="259"/>
      <c r="K25" s="259"/>
      <c r="L25" s="259"/>
      <c r="M25" s="259">
        <v>5</v>
      </c>
      <c r="N25" s="252">
        <v>2000</v>
      </c>
    </row>
    <row r="26" spans="1:15">
      <c r="A26" s="199">
        <v>15</v>
      </c>
      <c r="B26" s="348" t="s">
        <v>1208</v>
      </c>
      <c r="C26" s="200">
        <v>450</v>
      </c>
      <c r="D26" s="200">
        <v>3</v>
      </c>
      <c r="E26" s="200" t="s">
        <v>1155</v>
      </c>
      <c r="F26" s="252">
        <v>1350</v>
      </c>
      <c r="G26" s="259"/>
      <c r="H26" s="259"/>
      <c r="I26" s="259"/>
      <c r="J26" s="259"/>
      <c r="K26" s="259"/>
      <c r="L26" s="259"/>
      <c r="M26" s="259">
        <v>3</v>
      </c>
      <c r="N26" s="252">
        <v>1350</v>
      </c>
    </row>
    <row r="27" spans="1:15">
      <c r="A27" s="199">
        <v>16</v>
      </c>
      <c r="B27" s="348" t="s">
        <v>1603</v>
      </c>
      <c r="C27" s="200">
        <v>40</v>
      </c>
      <c r="D27" s="200">
        <v>100</v>
      </c>
      <c r="E27" s="200" t="s">
        <v>46</v>
      </c>
      <c r="F27" s="252">
        <v>4000</v>
      </c>
      <c r="G27" s="259">
        <v>50</v>
      </c>
      <c r="H27" s="252">
        <v>2000</v>
      </c>
      <c r="I27" s="259" t="s">
        <v>628</v>
      </c>
      <c r="J27" s="259" t="s">
        <v>628</v>
      </c>
      <c r="K27" s="259">
        <v>50</v>
      </c>
      <c r="L27" s="252">
        <v>2000</v>
      </c>
      <c r="M27" s="259"/>
      <c r="N27" s="259"/>
    </row>
    <row r="28" spans="1:15">
      <c r="A28" s="199">
        <v>17</v>
      </c>
      <c r="B28" s="349" t="s">
        <v>1604</v>
      </c>
      <c r="C28" s="207">
        <v>335</v>
      </c>
      <c r="D28" s="207">
        <v>4</v>
      </c>
      <c r="E28" s="207" t="s">
        <v>41</v>
      </c>
      <c r="F28" s="333">
        <v>1340</v>
      </c>
      <c r="G28" s="794"/>
      <c r="H28" s="794"/>
      <c r="I28" s="794"/>
      <c r="J28" s="794"/>
      <c r="K28" s="207"/>
      <c r="L28" s="794"/>
      <c r="M28" s="794">
        <v>4</v>
      </c>
      <c r="N28" s="333">
        <v>1340</v>
      </c>
    </row>
    <row r="29" spans="1:15">
      <c r="A29" s="199">
        <v>18</v>
      </c>
      <c r="B29" s="331" t="s">
        <v>1605</v>
      </c>
      <c r="C29" s="200">
        <v>36</v>
      </c>
      <c r="D29" s="281">
        <v>10000</v>
      </c>
      <c r="E29" s="200" t="s">
        <v>496</v>
      </c>
      <c r="F29" s="252">
        <v>360000</v>
      </c>
      <c r="G29" s="795">
        <v>2500</v>
      </c>
      <c r="H29" s="252">
        <v>90000</v>
      </c>
      <c r="I29" s="200">
        <v>2500</v>
      </c>
      <c r="J29" s="252">
        <v>90000</v>
      </c>
      <c r="K29" s="281">
        <v>2500</v>
      </c>
      <c r="L29" s="252">
        <v>90000</v>
      </c>
      <c r="M29" s="334">
        <v>2500</v>
      </c>
      <c r="N29" s="252">
        <v>90000</v>
      </c>
    </row>
    <row r="30" spans="1:15">
      <c r="A30" s="199">
        <v>19</v>
      </c>
      <c r="B30" s="331" t="s">
        <v>1606</v>
      </c>
      <c r="C30" s="201">
        <v>5200</v>
      </c>
      <c r="D30" s="200">
        <v>2</v>
      </c>
      <c r="E30" s="200" t="s">
        <v>46</v>
      </c>
      <c r="F30" s="252">
        <v>10400</v>
      </c>
      <c r="G30" s="259"/>
      <c r="H30" s="259"/>
      <c r="I30" s="200"/>
      <c r="J30" s="259"/>
      <c r="K30" s="200"/>
      <c r="L30" s="259"/>
      <c r="M30" s="259">
        <v>2</v>
      </c>
      <c r="N30" s="252">
        <v>10400</v>
      </c>
    </row>
    <row r="31" spans="1:15">
      <c r="A31" s="199">
        <v>20</v>
      </c>
      <c r="B31" s="331" t="s">
        <v>1607</v>
      </c>
      <c r="C31" s="200">
        <v>300</v>
      </c>
      <c r="D31" s="200">
        <v>40</v>
      </c>
      <c r="E31" s="200" t="s">
        <v>46</v>
      </c>
      <c r="F31" s="252">
        <v>12000</v>
      </c>
      <c r="G31" s="259">
        <v>19</v>
      </c>
      <c r="H31" s="252">
        <v>5600</v>
      </c>
      <c r="I31" s="200">
        <v>21</v>
      </c>
      <c r="J31" s="252">
        <v>6400</v>
      </c>
      <c r="K31" s="200"/>
      <c r="L31" s="259"/>
      <c r="M31" s="259"/>
      <c r="N31" s="259"/>
    </row>
    <row r="32" spans="1:15">
      <c r="A32" s="199">
        <v>21</v>
      </c>
      <c r="B32" s="331" t="s">
        <v>1608</v>
      </c>
      <c r="C32" s="331">
        <v>220</v>
      </c>
      <c r="D32" s="200">
        <v>20</v>
      </c>
      <c r="E32" s="200" t="s">
        <v>1292</v>
      </c>
      <c r="F32" s="252">
        <v>4400</v>
      </c>
      <c r="G32" s="259">
        <v>20</v>
      </c>
      <c r="H32" s="252">
        <v>4400</v>
      </c>
      <c r="I32" s="200"/>
      <c r="J32" s="259"/>
      <c r="K32" s="200"/>
      <c r="L32" s="259"/>
      <c r="M32" s="259"/>
      <c r="N32" s="259"/>
    </row>
    <row r="33" spans="1:15">
      <c r="A33" s="199">
        <v>22</v>
      </c>
      <c r="B33" s="331" t="s">
        <v>1609</v>
      </c>
      <c r="C33" s="201">
        <v>2530</v>
      </c>
      <c r="D33" s="200">
        <v>5</v>
      </c>
      <c r="E33" s="200" t="s">
        <v>46</v>
      </c>
      <c r="F33" s="252">
        <v>12650</v>
      </c>
      <c r="G33" s="259"/>
      <c r="H33" s="259"/>
      <c r="I33" s="200"/>
      <c r="J33" s="259"/>
      <c r="K33" s="200"/>
      <c r="L33" s="259"/>
      <c r="M33" s="259">
        <v>5</v>
      </c>
      <c r="N33" s="252">
        <v>12650</v>
      </c>
    </row>
    <row r="34" spans="1:15">
      <c r="A34" s="199">
        <v>23</v>
      </c>
      <c r="B34" s="331" t="s">
        <v>1610</v>
      </c>
      <c r="C34" s="201">
        <v>1200</v>
      </c>
      <c r="D34" s="200">
        <v>11</v>
      </c>
      <c r="E34" s="200" t="s">
        <v>46</v>
      </c>
      <c r="F34" s="252">
        <v>13200</v>
      </c>
      <c r="G34" s="259"/>
      <c r="H34" s="259"/>
      <c r="I34" s="200"/>
      <c r="J34" s="259"/>
      <c r="K34" s="200"/>
      <c r="L34" s="259"/>
      <c r="M34" s="259">
        <v>11</v>
      </c>
      <c r="N34" s="252">
        <v>13200</v>
      </c>
    </row>
    <row r="35" spans="1:15">
      <c r="A35" s="199">
        <v>24</v>
      </c>
      <c r="B35" s="331" t="s">
        <v>1611</v>
      </c>
      <c r="C35" s="200">
        <v>55</v>
      </c>
      <c r="D35" s="200">
        <v>30</v>
      </c>
      <c r="E35" s="200" t="s">
        <v>1612</v>
      </c>
      <c r="F35" s="252">
        <v>1650</v>
      </c>
      <c r="G35" s="259"/>
      <c r="H35" s="259"/>
      <c r="I35" s="200"/>
      <c r="J35" s="259"/>
      <c r="K35" s="200">
        <v>4</v>
      </c>
      <c r="L35" s="259">
        <v>250</v>
      </c>
      <c r="M35" s="259">
        <v>26</v>
      </c>
      <c r="N35" s="252">
        <v>1400</v>
      </c>
    </row>
    <row r="36" spans="1:15">
      <c r="A36" s="199">
        <v>25</v>
      </c>
      <c r="B36" s="331" t="s">
        <v>1613</v>
      </c>
      <c r="C36" s="200">
        <v>595</v>
      </c>
      <c r="D36" s="200">
        <v>18</v>
      </c>
      <c r="E36" s="200" t="s">
        <v>46</v>
      </c>
      <c r="F36" s="252">
        <v>10700</v>
      </c>
      <c r="G36" s="259"/>
      <c r="H36" s="259"/>
      <c r="I36" s="200"/>
      <c r="J36" s="259"/>
      <c r="K36" s="200"/>
      <c r="L36" s="259"/>
      <c r="M36" s="259">
        <v>18</v>
      </c>
      <c r="N36" s="252">
        <v>10700</v>
      </c>
    </row>
    <row r="37" spans="1:15">
      <c r="A37" s="199">
        <v>26</v>
      </c>
      <c r="B37" s="331" t="s">
        <v>1614</v>
      </c>
      <c r="C37" s="200">
        <v>450</v>
      </c>
      <c r="D37" s="200">
        <v>20</v>
      </c>
      <c r="E37" s="200" t="s">
        <v>46</v>
      </c>
      <c r="F37" s="252">
        <v>9000</v>
      </c>
      <c r="G37" s="259"/>
      <c r="H37" s="259"/>
      <c r="I37" s="200"/>
      <c r="J37" s="259"/>
      <c r="K37" s="200"/>
      <c r="L37" s="259"/>
      <c r="M37" s="259">
        <v>20</v>
      </c>
      <c r="N37" s="252">
        <v>9000</v>
      </c>
    </row>
    <row r="38" spans="1:15">
      <c r="A38" s="370">
        <v>27</v>
      </c>
      <c r="B38" s="331" t="s">
        <v>1615</v>
      </c>
      <c r="C38" s="326">
        <v>6000</v>
      </c>
      <c r="D38" s="796">
        <v>5</v>
      </c>
      <c r="E38" s="200" t="s">
        <v>336</v>
      </c>
      <c r="F38" s="252">
        <v>30000</v>
      </c>
      <c r="G38" s="797"/>
      <c r="H38" s="796"/>
      <c r="I38" s="798"/>
      <c r="J38" s="799">
        <v>3600</v>
      </c>
      <c r="K38" s="800"/>
      <c r="L38" s="797">
        <v>9750</v>
      </c>
      <c r="M38" s="798"/>
      <c r="N38" s="801"/>
      <c r="O38" s="209"/>
    </row>
    <row r="39" spans="1:15">
      <c r="A39" s="370">
        <v>28</v>
      </c>
      <c r="B39" s="331" t="s">
        <v>1616</v>
      </c>
      <c r="C39" s="326">
        <v>3000</v>
      </c>
      <c r="D39" s="436">
        <v>2</v>
      </c>
      <c r="E39" s="200" t="s">
        <v>202</v>
      </c>
      <c r="F39" s="252">
        <v>6000</v>
      </c>
      <c r="G39" s="610"/>
      <c r="H39" s="436"/>
      <c r="I39" s="622"/>
      <c r="J39" s="430"/>
      <c r="K39" s="434"/>
      <c r="L39" s="436"/>
      <c r="M39" s="622"/>
      <c r="N39" s="430"/>
      <c r="O39" s="210"/>
    </row>
    <row r="40" spans="1:15">
      <c r="A40" s="21" t="s">
        <v>82</v>
      </c>
      <c r="B40" s="22"/>
      <c r="C40" s="270">
        <f>SUM(C12:C39)</f>
        <v>22288</v>
      </c>
      <c r="D40" s="271">
        <f>SUM(D12:D39)</f>
        <v>11136</v>
      </c>
      <c r="E40" s="272"/>
      <c r="F40" s="270">
        <f>SUM(F12:F39)</f>
        <v>560000</v>
      </c>
      <c r="G40" s="215">
        <f>SUM(G12:G39)</f>
        <v>2899</v>
      </c>
      <c r="H40" s="212">
        <f>SUM(H12:H39)</f>
        <v>125000</v>
      </c>
      <c r="I40" s="216">
        <f>SUM(I12:I39)</f>
        <v>2699</v>
      </c>
      <c r="J40" s="217">
        <f>SUM(J12:J39)</f>
        <v>125000</v>
      </c>
      <c r="K40" s="216">
        <f>SUM(K12:K39)</f>
        <v>2669</v>
      </c>
      <c r="L40" s="212">
        <f>SUM(L12:L39)</f>
        <v>115000</v>
      </c>
      <c r="M40" s="212">
        <f>SUM(M12:M39)</f>
        <v>2872</v>
      </c>
      <c r="N40" s="218">
        <f>SUM(N12:N39)</f>
        <v>172350</v>
      </c>
    </row>
    <row r="42" spans="1:15">
      <c r="A42" s="181" t="s">
        <v>0</v>
      </c>
      <c r="B42" s="181"/>
      <c r="C42" s="181"/>
    </row>
    <row r="43" spans="1:15">
      <c r="A43" s="182"/>
      <c r="B43" s="181"/>
      <c r="C43" s="181"/>
    </row>
    <row r="44" spans="1:15" customHeight="1" ht="15.75">
      <c r="F44" s="32" t="s">
        <v>1</v>
      </c>
      <c r="G44" s="32"/>
      <c r="H44" s="32"/>
      <c r="I44" s="32"/>
    </row>
    <row r="45" spans="1:15">
      <c r="G45" s="35" t="s">
        <v>2</v>
      </c>
      <c r="H45" s="35"/>
    </row>
    <row r="47" spans="1:15">
      <c r="A47" s="310" t="s">
        <v>541</v>
      </c>
      <c r="B47" s="310"/>
      <c r="C47" s="310"/>
      <c r="D47" s="310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5">
      <c r="A48" s="41" t="s">
        <v>542</v>
      </c>
      <c r="B48" s="41"/>
      <c r="C48" s="41"/>
      <c r="D48" s="41"/>
      <c r="E48" s="41"/>
      <c r="F48" s="42" t="s">
        <v>5</v>
      </c>
      <c r="G48" s="42"/>
      <c r="H48" s="42"/>
      <c r="I48" s="42"/>
      <c r="J48" s="42"/>
      <c r="K48" s="43" t="s">
        <v>1617</v>
      </c>
      <c r="L48" s="43"/>
      <c r="M48" s="43"/>
      <c r="N48" s="43"/>
    </row>
    <row r="49" spans="1:15">
      <c r="A49" s="184" t="s">
        <v>1589</v>
      </c>
      <c r="B49" s="184"/>
      <c r="C49" s="184"/>
      <c r="D49" s="184"/>
      <c r="E49" s="184"/>
      <c r="F49" s="45" t="s">
        <v>8</v>
      </c>
      <c r="G49" s="42" t="s">
        <v>9</v>
      </c>
      <c r="H49" s="42"/>
      <c r="I49" s="42" t="s">
        <v>10</v>
      </c>
      <c r="J49" s="42"/>
      <c r="K49" s="46" t="s">
        <v>11</v>
      </c>
      <c r="L49" s="46"/>
      <c r="M49" s="46"/>
      <c r="N49" s="46"/>
    </row>
    <row r="50" spans="1:15">
      <c r="A50" s="47" t="s">
        <v>12</v>
      </c>
      <c r="B50" s="47" t="s">
        <v>13</v>
      </c>
      <c r="C50" s="47" t="s">
        <v>14</v>
      </c>
      <c r="D50" s="48" t="s">
        <v>15</v>
      </c>
      <c r="E50" s="49"/>
      <c r="F50" s="47" t="s">
        <v>16</v>
      </c>
      <c r="G50" s="42" t="s">
        <v>17</v>
      </c>
      <c r="H50" s="42"/>
      <c r="I50" s="42"/>
      <c r="J50" s="42"/>
      <c r="K50" s="42"/>
      <c r="L50" s="42"/>
      <c r="M50" s="42"/>
      <c r="N50" s="42"/>
    </row>
    <row r="51" spans="1:15">
      <c r="A51" s="47"/>
      <c r="B51" s="47"/>
      <c r="C51" s="47"/>
      <c r="D51" s="50"/>
      <c r="E51" s="51"/>
      <c r="F51" s="47"/>
      <c r="G51" s="52" t="s">
        <v>18</v>
      </c>
      <c r="H51" s="52"/>
      <c r="I51" s="185" t="s">
        <v>19</v>
      </c>
      <c r="J51" s="185"/>
      <c r="K51" s="54" t="s">
        <v>20</v>
      </c>
      <c r="L51" s="54"/>
      <c r="M51" s="186" t="s">
        <v>21</v>
      </c>
      <c r="N51" s="186"/>
    </row>
    <row r="52" spans="1:15">
      <c r="A52" s="47"/>
      <c r="B52" s="187"/>
      <c r="C52" s="187"/>
      <c r="D52" s="220" t="s">
        <v>22</v>
      </c>
      <c r="E52" s="220" t="s">
        <v>13</v>
      </c>
      <c r="F52" s="187"/>
      <c r="G52" s="221" t="s">
        <v>23</v>
      </c>
      <c r="H52" s="220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5" customHeight="1" ht="25.5">
      <c r="A53" s="188">
        <v>29</v>
      </c>
      <c r="B53" s="348" t="s">
        <v>1618</v>
      </c>
      <c r="C53" s="201">
        <v>23000</v>
      </c>
      <c r="D53" s="200">
        <v>1</v>
      </c>
      <c r="E53" s="200" t="s">
        <v>371</v>
      </c>
      <c r="F53" s="252">
        <v>23000</v>
      </c>
      <c r="G53" s="200">
        <v>1</v>
      </c>
      <c r="H53" s="252">
        <v>23000</v>
      </c>
      <c r="I53" s="713"/>
      <c r="J53" s="428"/>
      <c r="K53" s="430"/>
      <c r="L53" s="625"/>
      <c r="M53" s="430"/>
      <c r="N53" s="431"/>
    </row>
    <row r="54" spans="1:15" customHeight="1" ht="25.5">
      <c r="A54" s="199">
        <v>30</v>
      </c>
      <c r="B54" s="348" t="s">
        <v>1619</v>
      </c>
      <c r="C54" s="201">
        <v>13800</v>
      </c>
      <c r="D54" s="200">
        <v>1</v>
      </c>
      <c r="E54" s="200" t="s">
        <v>1153</v>
      </c>
      <c r="F54" s="252">
        <v>13800</v>
      </c>
      <c r="G54" s="200">
        <v>1</v>
      </c>
      <c r="H54" s="252">
        <v>13800</v>
      </c>
      <c r="I54" s="802"/>
      <c r="J54" s="628"/>
      <c r="K54" s="436"/>
      <c r="L54" s="626"/>
      <c r="M54" s="430"/>
      <c r="N54" s="431"/>
    </row>
    <row r="55" spans="1:15">
      <c r="A55" s="188">
        <v>31</v>
      </c>
      <c r="B55" s="348" t="s">
        <v>1620</v>
      </c>
      <c r="C55" s="200">
        <v>273</v>
      </c>
      <c r="D55" s="200">
        <v>22</v>
      </c>
      <c r="E55" s="200" t="s">
        <v>1155</v>
      </c>
      <c r="F55" s="252">
        <v>6006</v>
      </c>
      <c r="G55" s="200">
        <v>22</v>
      </c>
      <c r="H55" s="252">
        <v>6006</v>
      </c>
      <c r="I55" s="803"/>
      <c r="J55" s="804"/>
      <c r="K55" s="230"/>
      <c r="L55" s="232"/>
      <c r="M55" s="230"/>
      <c r="N55" s="804"/>
    </row>
    <row r="56" spans="1:15">
      <c r="A56" s="199">
        <v>32</v>
      </c>
      <c r="B56" s="348" t="s">
        <v>1621</v>
      </c>
      <c r="C56" s="201">
        <v>1120</v>
      </c>
      <c r="D56" s="200">
        <v>1</v>
      </c>
      <c r="E56" s="200" t="s">
        <v>1153</v>
      </c>
      <c r="F56" s="252">
        <v>1120</v>
      </c>
      <c r="G56" s="200">
        <v>1</v>
      </c>
      <c r="H56" s="252">
        <v>1120</v>
      </c>
      <c r="I56" s="805"/>
      <c r="J56" s="806"/>
      <c r="K56" s="727"/>
      <c r="L56" s="807"/>
      <c r="M56" s="233"/>
      <c r="N56" s="806"/>
    </row>
    <row r="57" spans="1:15">
      <c r="A57" s="188">
        <v>33</v>
      </c>
      <c r="B57" s="348" t="s">
        <v>1622</v>
      </c>
      <c r="C57" s="200">
        <v>280</v>
      </c>
      <c r="D57" s="200">
        <v>1</v>
      </c>
      <c r="E57" s="200" t="s">
        <v>1153</v>
      </c>
      <c r="F57" s="259">
        <v>280</v>
      </c>
      <c r="G57" s="200">
        <v>1</v>
      </c>
      <c r="H57" s="259">
        <v>280</v>
      </c>
      <c r="I57" s="808"/>
      <c r="J57" s="640"/>
      <c r="K57" s="436"/>
      <c r="L57" s="622"/>
      <c r="M57" s="430"/>
      <c r="N57" s="431"/>
    </row>
    <row r="58" spans="1:15" customHeight="1" ht="25.5">
      <c r="A58" s="199">
        <v>34</v>
      </c>
      <c r="B58" s="348" t="s">
        <v>1623</v>
      </c>
      <c r="C58" s="200">
        <v>320</v>
      </c>
      <c r="D58" s="200">
        <v>1</v>
      </c>
      <c r="E58" s="200" t="s">
        <v>1153</v>
      </c>
      <c r="F58" s="259">
        <v>320</v>
      </c>
      <c r="G58" s="200">
        <v>1</v>
      </c>
      <c r="H58" s="259">
        <v>320</v>
      </c>
      <c r="I58" s="713"/>
      <c r="J58" s="431"/>
      <c r="K58" s="430"/>
      <c r="L58" s="641"/>
      <c r="M58" s="430"/>
      <c r="N58" s="642"/>
    </row>
    <row r="59" spans="1:15">
      <c r="A59" s="188">
        <v>35</v>
      </c>
      <c r="B59" s="348" t="s">
        <v>1624</v>
      </c>
      <c r="C59" s="200">
        <v>60</v>
      </c>
      <c r="D59" s="200">
        <v>5</v>
      </c>
      <c r="E59" s="200" t="s">
        <v>1155</v>
      </c>
      <c r="F59" s="259">
        <v>360</v>
      </c>
      <c r="G59" s="200">
        <v>5</v>
      </c>
      <c r="H59" s="259">
        <v>360</v>
      </c>
      <c r="I59" s="713"/>
      <c r="J59" s="428"/>
      <c r="K59" s="436"/>
      <c r="L59" s="624"/>
      <c r="M59" s="430"/>
      <c r="N59" s="431"/>
    </row>
    <row r="60" spans="1:15">
      <c r="A60" s="199">
        <v>36</v>
      </c>
      <c r="B60" s="348" t="s">
        <v>1625</v>
      </c>
      <c r="C60" s="200">
        <v>55</v>
      </c>
      <c r="D60" s="200">
        <v>1</v>
      </c>
      <c r="E60" s="200" t="s">
        <v>1593</v>
      </c>
      <c r="F60" s="259">
        <v>55</v>
      </c>
      <c r="G60" s="200">
        <v>1</v>
      </c>
      <c r="H60" s="259">
        <v>55</v>
      </c>
      <c r="I60" s="802"/>
      <c r="J60" s="628"/>
      <c r="K60" s="436"/>
      <c r="L60" s="644"/>
      <c r="M60" s="430"/>
      <c r="N60" s="431"/>
    </row>
    <row r="61" spans="1:15">
      <c r="A61" s="188">
        <v>37</v>
      </c>
      <c r="B61" s="348" t="s">
        <v>1626</v>
      </c>
      <c r="C61" s="200">
        <v>120</v>
      </c>
      <c r="D61" s="200">
        <v>1</v>
      </c>
      <c r="E61" s="200" t="s">
        <v>1593</v>
      </c>
      <c r="F61" s="259">
        <v>120</v>
      </c>
      <c r="G61" s="200">
        <v>1</v>
      </c>
      <c r="H61" s="259">
        <v>120</v>
      </c>
      <c r="I61" s="802"/>
      <c r="J61" s="628"/>
      <c r="K61" s="436"/>
      <c r="L61" s="626"/>
      <c r="M61" s="430"/>
      <c r="N61" s="434"/>
    </row>
    <row r="62" spans="1:15">
      <c r="A62" s="199">
        <v>38</v>
      </c>
      <c r="B62" s="349" t="s">
        <v>1627</v>
      </c>
      <c r="C62" s="207">
        <v>35</v>
      </c>
      <c r="D62" s="207">
        <v>1</v>
      </c>
      <c r="E62" s="207" t="s">
        <v>371</v>
      </c>
      <c r="F62" s="794">
        <v>35</v>
      </c>
      <c r="G62" s="207">
        <v>1</v>
      </c>
      <c r="H62" s="794">
        <v>35</v>
      </c>
      <c r="I62" s="809"/>
      <c r="J62" s="648"/>
      <c r="K62" s="313"/>
      <c r="L62" s="647"/>
      <c r="M62" s="198"/>
      <c r="N62" s="196"/>
    </row>
    <row r="63" spans="1:15">
      <c r="A63" s="188">
        <v>39</v>
      </c>
      <c r="B63" s="331" t="s">
        <v>1628</v>
      </c>
      <c r="C63" s="201">
        <v>7000</v>
      </c>
      <c r="D63" s="200">
        <v>8</v>
      </c>
      <c r="E63" s="200" t="s">
        <v>46</v>
      </c>
      <c r="F63" s="252">
        <v>56000</v>
      </c>
      <c r="G63" s="259">
        <v>4</v>
      </c>
      <c r="H63" s="252">
        <v>28000</v>
      </c>
      <c r="I63" s="259"/>
      <c r="J63" s="259"/>
      <c r="K63" s="259">
        <v>4</v>
      </c>
      <c r="L63" s="252">
        <v>25000</v>
      </c>
      <c r="M63" s="200"/>
      <c r="N63" s="252">
        <v>3000</v>
      </c>
    </row>
    <row r="64" spans="1:15">
      <c r="A64" s="199">
        <v>40</v>
      </c>
      <c r="B64" s="331" t="s">
        <v>1629</v>
      </c>
      <c r="C64" s="201">
        <v>7500</v>
      </c>
      <c r="D64" s="200">
        <v>20</v>
      </c>
      <c r="E64" s="200" t="s">
        <v>46</v>
      </c>
      <c r="F64" s="252">
        <v>150000</v>
      </c>
      <c r="G64" s="259">
        <v>10</v>
      </c>
      <c r="H64" s="252">
        <v>75000</v>
      </c>
      <c r="I64" s="259"/>
      <c r="J64" s="259"/>
      <c r="K64" s="259">
        <v>10</v>
      </c>
      <c r="L64" s="252">
        <v>75000</v>
      </c>
      <c r="M64" s="259"/>
      <c r="N64" s="259" t="s">
        <v>628</v>
      </c>
    </row>
    <row r="65" spans="1:15">
      <c r="A65" s="188">
        <v>41</v>
      </c>
      <c r="B65" s="350" t="s">
        <v>1630</v>
      </c>
      <c r="C65" s="351"/>
      <c r="D65" s="810"/>
      <c r="E65" s="810"/>
      <c r="F65" s="252">
        <v>294000</v>
      </c>
      <c r="G65" s="259"/>
      <c r="H65" s="252">
        <v>47000</v>
      </c>
      <c r="I65" s="259"/>
      <c r="J65" s="252">
        <v>100000</v>
      </c>
      <c r="K65" s="259"/>
      <c r="L65" s="259"/>
      <c r="M65" s="259"/>
      <c r="N65" s="201">
        <v>147000</v>
      </c>
    </row>
    <row r="66" spans="1:15">
      <c r="A66" s="21" t="s">
        <v>82</v>
      </c>
      <c r="B66" s="22"/>
      <c r="C66" s="270">
        <f>SUM(C53:C65)</f>
        <v>53563</v>
      </c>
      <c r="D66" s="271">
        <f>SUM(D53:D65)</f>
        <v>63</v>
      </c>
      <c r="E66" s="272"/>
      <c r="F66" s="270">
        <f>SUM(F53:F65)</f>
        <v>545096</v>
      </c>
      <c r="G66" s="215">
        <f>SUM(G53:G65)</f>
        <v>49</v>
      </c>
      <c r="H66" s="212">
        <f>SUM(H53:H65)</f>
        <v>195096</v>
      </c>
      <c r="I66" s="216">
        <f>SUM(I53:I65)</f>
        <v>0</v>
      </c>
      <c r="J66" s="217">
        <f>SUM(J53:J65)</f>
        <v>100000</v>
      </c>
      <c r="K66" s="216">
        <f>SUM(K53:K65)</f>
        <v>14</v>
      </c>
      <c r="L66" s="212">
        <f>SUM(L53:L65)</f>
        <v>100000</v>
      </c>
      <c r="M66" s="212">
        <f>SUM(M53:M65)</f>
        <v>0</v>
      </c>
      <c r="N66" s="218">
        <f>SUM(N53:N65)</f>
        <v>150000</v>
      </c>
    </row>
    <row r="67" spans="1:15">
      <c r="A67" s="302" t="s">
        <v>540</v>
      </c>
      <c r="B67" s="303"/>
      <c r="C67" s="811">
        <f>C66+C40</f>
        <v>75851</v>
      </c>
      <c r="D67" s="812">
        <f>D66+D40</f>
        <v>11199</v>
      </c>
      <c r="E67" s="813"/>
      <c r="F67" s="811">
        <v>1326115.2</v>
      </c>
      <c r="G67" s="814">
        <f>G66+G40</f>
        <v>2948</v>
      </c>
      <c r="H67" s="811">
        <f>H66+H40</f>
        <v>320096</v>
      </c>
      <c r="I67" s="814">
        <f>I66+I40</f>
        <v>2699</v>
      </c>
      <c r="J67" s="811">
        <f>J66+J40</f>
        <v>225000</v>
      </c>
      <c r="K67" s="814">
        <f>K66+K40</f>
        <v>2683</v>
      </c>
      <c r="L67" s="811">
        <f>L66+L40</f>
        <v>215000</v>
      </c>
      <c r="M67" s="811">
        <f>M66+M40</f>
        <v>2872</v>
      </c>
      <c r="N67" s="811">
        <f>N66+N40</f>
        <v>322350</v>
      </c>
    </row>
    <row r="68" spans="1:15">
      <c r="A68" s="815"/>
      <c r="B68" s="815"/>
      <c r="C68" s="815"/>
      <c r="D68" s="816"/>
      <c r="E68" s="816"/>
      <c r="F68" s="127"/>
      <c r="G68" s="816"/>
      <c r="H68" s="816"/>
      <c r="I68" s="127"/>
      <c r="J68" s="127"/>
      <c r="K68" s="127"/>
      <c r="L68" s="127"/>
      <c r="M68" s="127"/>
      <c r="N68" s="127"/>
    </row>
    <row r="69" spans="1:15">
      <c r="A69" s="817"/>
      <c r="B69" s="815"/>
      <c r="C69" s="815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</row>
    <row r="70" spans="1:15" customHeight="1" ht="15.75">
      <c r="A70" s="127"/>
      <c r="B70" s="127"/>
      <c r="C70" s="127"/>
      <c r="D70" s="127"/>
      <c r="E70" s="127"/>
      <c r="F70" s="818"/>
      <c r="G70" s="818"/>
      <c r="H70" s="818"/>
      <c r="I70" s="818"/>
      <c r="J70" s="127"/>
      <c r="K70" s="127"/>
      <c r="L70" s="127"/>
      <c r="M70" s="127"/>
      <c r="N70" s="127"/>
    </row>
    <row r="71" spans="1:15">
      <c r="A71" s="127"/>
      <c r="B71" s="127"/>
      <c r="C71" s="127"/>
      <c r="D71" s="127"/>
      <c r="E71" s="127"/>
      <c r="F71" s="127"/>
      <c r="G71" s="819"/>
      <c r="H71" s="819"/>
      <c r="I71" s="127"/>
      <c r="J71" s="127"/>
      <c r="K71" s="127"/>
      <c r="L71" s="127"/>
      <c r="M71" s="127"/>
      <c r="N71" s="127"/>
    </row>
    <row r="72" spans="1:15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</row>
    <row r="73" spans="1:15">
      <c r="A73" s="820"/>
      <c r="B73" s="820"/>
      <c r="C73" s="820"/>
      <c r="D73" s="820"/>
      <c r="E73" s="123"/>
      <c r="F73" s="123"/>
      <c r="G73" s="123"/>
      <c r="H73" s="123"/>
      <c r="I73" s="123"/>
      <c r="J73" s="123"/>
      <c r="K73" s="123"/>
      <c r="L73" s="123"/>
      <c r="M73" s="123"/>
      <c r="N73" s="123"/>
    </row>
    <row r="74" spans="1:15">
      <c r="A74" s="821"/>
      <c r="B74" s="821"/>
      <c r="C74" s="821"/>
      <c r="D74" s="821"/>
      <c r="E74" s="821"/>
      <c r="F74" s="822"/>
      <c r="G74" s="822"/>
      <c r="H74" s="822"/>
      <c r="I74" s="822"/>
      <c r="J74" s="822"/>
      <c r="K74" s="823"/>
      <c r="L74" s="823"/>
      <c r="M74" s="823"/>
      <c r="N74" s="823"/>
    </row>
    <row r="75" spans="1:15">
      <c r="A75" s="824"/>
      <c r="B75" s="824"/>
      <c r="C75" s="824"/>
      <c r="D75" s="824"/>
      <c r="E75" s="824"/>
      <c r="F75" s="286"/>
      <c r="G75" s="822"/>
      <c r="H75" s="822"/>
      <c r="I75" s="822"/>
      <c r="J75" s="822"/>
      <c r="K75" s="824"/>
      <c r="L75" s="824"/>
      <c r="M75" s="824"/>
      <c r="N75" s="824"/>
    </row>
    <row r="76" spans="1:15">
      <c r="A76" s="825"/>
      <c r="B76" s="825"/>
      <c r="C76" s="825"/>
      <c r="D76" s="825"/>
      <c r="E76" s="825"/>
      <c r="F76" s="825"/>
      <c r="G76" s="822"/>
      <c r="H76" s="822"/>
      <c r="I76" s="822"/>
      <c r="J76" s="822"/>
      <c r="K76" s="822"/>
      <c r="L76" s="822"/>
      <c r="M76" s="822"/>
      <c r="N76" s="822"/>
    </row>
    <row r="77" spans="1:15">
      <c r="A77" s="825"/>
      <c r="B77" s="825"/>
      <c r="C77" s="825"/>
      <c r="D77" s="825"/>
      <c r="E77" s="825"/>
      <c r="F77" s="825"/>
      <c r="G77" s="825"/>
      <c r="H77" s="825"/>
      <c r="I77" s="825"/>
      <c r="J77" s="825"/>
      <c r="K77" s="822"/>
      <c r="L77" s="822"/>
      <c r="M77" s="822"/>
      <c r="N77" s="822"/>
    </row>
    <row r="78" spans="1:15">
      <c r="A78" s="825"/>
      <c r="B78" s="825"/>
      <c r="C78" s="825"/>
      <c r="D78" s="826"/>
      <c r="E78" s="826"/>
      <c r="F78" s="825"/>
      <c r="G78" s="286"/>
      <c r="H78" s="826"/>
      <c r="I78" s="826"/>
      <c r="J78" s="826"/>
      <c r="K78" s="826"/>
      <c r="L78" s="826"/>
      <c r="M78" s="826"/>
      <c r="N78" s="826"/>
    </row>
    <row r="79" spans="1:15">
      <c r="A79" s="827"/>
      <c r="B79" s="828"/>
      <c r="C79" s="829"/>
      <c r="D79" s="830"/>
      <c r="E79" s="830"/>
      <c r="F79" s="831"/>
      <c r="G79" s="830"/>
      <c r="H79" s="832"/>
      <c r="I79" s="830"/>
      <c r="J79" s="833"/>
      <c r="K79" s="830"/>
      <c r="L79" s="833"/>
      <c r="M79" s="834"/>
      <c r="N79" s="835"/>
    </row>
    <row r="80" spans="1:15">
      <c r="A80" s="836"/>
      <c r="B80" s="828"/>
      <c r="C80" s="829"/>
      <c r="D80" s="830"/>
      <c r="E80" s="830"/>
      <c r="F80" s="831"/>
      <c r="G80" s="830"/>
      <c r="H80" s="832"/>
      <c r="I80" s="830"/>
      <c r="J80" s="837"/>
      <c r="K80" s="830"/>
      <c r="L80" s="833"/>
      <c r="M80" s="834"/>
      <c r="N80" s="835"/>
    </row>
    <row r="81" spans="1:15">
      <c r="A81" s="836"/>
      <c r="B81" s="828"/>
      <c r="C81" s="829"/>
      <c r="D81" s="830"/>
      <c r="E81" s="830"/>
      <c r="F81" s="831"/>
      <c r="G81" s="830"/>
      <c r="H81" s="832"/>
      <c r="I81" s="830"/>
      <c r="J81" s="833"/>
      <c r="K81" s="830"/>
      <c r="L81" s="833"/>
      <c r="M81" s="834"/>
      <c r="N81" s="835"/>
    </row>
    <row r="82" spans="1:15">
      <c r="A82" s="836"/>
      <c r="B82" s="828"/>
      <c r="C82" s="829"/>
      <c r="D82" s="830"/>
      <c r="E82" s="830"/>
      <c r="F82" s="831"/>
      <c r="G82" s="830"/>
      <c r="H82" s="832"/>
      <c r="I82" s="830"/>
      <c r="J82" s="837"/>
      <c r="K82" s="830"/>
      <c r="L82" s="833"/>
      <c r="M82" s="834"/>
      <c r="N82" s="835"/>
    </row>
    <row r="83" spans="1:15">
      <c r="A83" s="836"/>
      <c r="B83" s="828"/>
      <c r="C83" s="829"/>
      <c r="D83" s="830"/>
      <c r="E83" s="830"/>
      <c r="F83" s="831"/>
      <c r="G83" s="830"/>
      <c r="H83" s="832"/>
      <c r="I83" s="830"/>
      <c r="J83" s="837"/>
      <c r="K83" s="830"/>
      <c r="L83" s="833"/>
      <c r="M83" s="834"/>
      <c r="N83" s="835"/>
    </row>
    <row r="84" spans="1:15">
      <c r="A84" s="836"/>
      <c r="B84" s="828"/>
      <c r="C84" s="829"/>
      <c r="D84" s="830"/>
      <c r="E84" s="830"/>
      <c r="F84" s="831"/>
      <c r="G84" s="830"/>
      <c r="H84" s="828"/>
      <c r="I84" s="830"/>
      <c r="J84" s="833"/>
      <c r="K84" s="830"/>
      <c r="L84" s="838"/>
      <c r="M84" s="834"/>
      <c r="N84" s="835"/>
    </row>
    <row r="85" spans="1:15">
      <c r="A85" s="836"/>
      <c r="B85" s="828"/>
      <c r="C85" s="829"/>
      <c r="D85" s="830"/>
      <c r="E85" s="830"/>
      <c r="F85" s="831"/>
      <c r="G85" s="830"/>
      <c r="H85" s="832"/>
      <c r="I85" s="830"/>
      <c r="J85" s="837"/>
      <c r="K85" s="830"/>
      <c r="L85" s="833"/>
      <c r="M85" s="834"/>
      <c r="N85" s="835"/>
    </row>
    <row r="86" spans="1:15">
      <c r="A86" s="836"/>
      <c r="B86" s="828"/>
      <c r="C86" s="829"/>
      <c r="D86" s="830"/>
      <c r="E86" s="830"/>
      <c r="F86" s="831"/>
      <c r="G86" s="830"/>
      <c r="H86" s="828"/>
      <c r="I86" s="830"/>
      <c r="J86" s="833"/>
      <c r="K86" s="830"/>
      <c r="L86" s="838"/>
      <c r="M86" s="834"/>
      <c r="N86" s="835"/>
    </row>
    <row r="87" spans="1:15">
      <c r="A87" s="836"/>
      <c r="B87" s="828"/>
      <c r="C87" s="829"/>
      <c r="D87" s="830"/>
      <c r="E87" s="830"/>
      <c r="F87" s="831"/>
      <c r="G87" s="830"/>
      <c r="H87" s="832"/>
      <c r="I87" s="830"/>
      <c r="J87" s="837"/>
      <c r="K87" s="830"/>
      <c r="L87" s="833"/>
      <c r="M87" s="834"/>
      <c r="N87" s="839"/>
    </row>
    <row r="88" spans="1:15">
      <c r="A88" s="836"/>
      <c r="B88" s="840"/>
      <c r="C88" s="829"/>
      <c r="D88" s="830"/>
      <c r="E88" s="830"/>
      <c r="F88" s="831"/>
      <c r="G88" s="830"/>
      <c r="H88" s="833"/>
      <c r="I88" s="838"/>
      <c r="J88" s="838"/>
      <c r="K88" s="830"/>
      <c r="L88" s="833"/>
      <c r="M88" s="834"/>
      <c r="N88" s="839"/>
    </row>
    <row r="89" spans="1:15">
      <c r="A89" s="836"/>
      <c r="B89" s="828"/>
      <c r="C89" s="829"/>
      <c r="D89" s="830"/>
      <c r="E89" s="830"/>
      <c r="F89" s="831"/>
      <c r="G89" s="830"/>
      <c r="H89" s="833"/>
      <c r="I89" s="838"/>
      <c r="J89" s="838"/>
      <c r="K89" s="830"/>
      <c r="L89" s="833"/>
      <c r="M89" s="834"/>
      <c r="N89" s="835"/>
    </row>
    <row r="90" spans="1:15">
      <c r="A90" s="836"/>
      <c r="B90" s="828"/>
      <c r="C90" s="829"/>
      <c r="D90" s="830"/>
      <c r="E90" s="830"/>
      <c r="F90" s="841"/>
      <c r="G90" s="842"/>
      <c r="H90" s="843"/>
      <c r="I90" s="842"/>
      <c r="J90" s="844"/>
      <c r="K90" s="842"/>
      <c r="L90" s="843"/>
      <c r="M90" s="834"/>
      <c r="N90" s="839"/>
    </row>
    <row r="91" spans="1:15">
      <c r="A91" s="836"/>
      <c r="B91" s="828"/>
      <c r="C91" s="829"/>
      <c r="D91" s="830"/>
      <c r="E91" s="830"/>
      <c r="F91" s="833"/>
      <c r="G91" s="830"/>
      <c r="H91" s="832"/>
      <c r="I91" s="838"/>
      <c r="J91" s="838"/>
      <c r="K91" s="830"/>
      <c r="L91" s="832"/>
      <c r="M91" s="834"/>
      <c r="N91" s="835"/>
    </row>
    <row r="92" spans="1:15">
      <c r="A92" s="836"/>
      <c r="B92" s="828"/>
      <c r="C92" s="829"/>
      <c r="D92" s="830"/>
      <c r="E92" s="830"/>
      <c r="F92" s="833"/>
      <c r="G92" s="830"/>
      <c r="H92" s="832"/>
      <c r="I92" s="838"/>
      <c r="J92" s="838"/>
      <c r="K92" s="830"/>
      <c r="L92" s="832"/>
      <c r="M92" s="834"/>
      <c r="N92" s="839"/>
    </row>
    <row r="93" spans="1:15">
      <c r="A93" s="836"/>
      <c r="B93" s="828"/>
      <c r="C93" s="829"/>
      <c r="D93" s="830"/>
      <c r="E93" s="830"/>
      <c r="F93" s="833"/>
      <c r="G93" s="830"/>
      <c r="H93" s="832"/>
      <c r="I93" s="838"/>
      <c r="J93" s="838"/>
      <c r="K93" s="830"/>
      <c r="L93" s="832"/>
      <c r="M93" s="834"/>
      <c r="N93" s="839"/>
    </row>
    <row r="94" spans="1:15">
      <c r="A94" s="836"/>
      <c r="B94" s="828"/>
      <c r="C94" s="829"/>
      <c r="D94" s="830"/>
      <c r="E94" s="830"/>
      <c r="F94" s="833"/>
      <c r="G94" s="830"/>
      <c r="H94" s="832"/>
      <c r="I94" s="838"/>
      <c r="J94" s="838"/>
      <c r="K94" s="830"/>
      <c r="L94" s="832"/>
      <c r="M94" s="834"/>
      <c r="N94" s="835"/>
    </row>
    <row r="95" spans="1:15">
      <c r="A95" s="836"/>
      <c r="B95" s="828"/>
      <c r="C95" s="829"/>
      <c r="D95" s="830"/>
      <c r="E95" s="830"/>
      <c r="F95" s="833"/>
      <c r="G95" s="830"/>
      <c r="H95" s="832"/>
      <c r="I95" s="838"/>
      <c r="J95" s="838"/>
      <c r="K95" s="830"/>
      <c r="L95" s="832"/>
      <c r="M95" s="834"/>
      <c r="N95" s="839"/>
    </row>
    <row r="96" spans="1:15">
      <c r="A96" s="836"/>
      <c r="B96" s="840"/>
      <c r="C96" s="829"/>
      <c r="D96" s="830"/>
      <c r="E96" s="830"/>
      <c r="F96" s="833"/>
      <c r="G96" s="830"/>
      <c r="H96" s="832"/>
      <c r="I96" s="838"/>
      <c r="J96" s="838"/>
      <c r="K96" s="830"/>
      <c r="L96" s="832"/>
      <c r="M96" s="834"/>
      <c r="N96" s="835"/>
    </row>
    <row r="97" spans="1:15">
      <c r="A97" s="836"/>
      <c r="B97" s="845"/>
      <c r="C97" s="829"/>
      <c r="D97" s="830"/>
      <c r="E97" s="830"/>
      <c r="F97" s="831"/>
      <c r="G97" s="830"/>
      <c r="H97" s="832"/>
      <c r="I97" s="830"/>
      <c r="J97" s="833"/>
      <c r="K97" s="830"/>
      <c r="L97" s="833"/>
      <c r="M97" s="834"/>
      <c r="N97" s="835"/>
    </row>
    <row r="98" spans="1:15">
      <c r="A98" s="836"/>
      <c r="B98" s="846"/>
      <c r="C98" s="829"/>
      <c r="D98" s="830"/>
      <c r="E98" s="830"/>
      <c r="F98" s="831"/>
      <c r="G98" s="830"/>
      <c r="H98" s="828"/>
      <c r="I98" s="830"/>
      <c r="J98" s="833"/>
      <c r="K98" s="830"/>
      <c r="L98" s="838"/>
      <c r="M98" s="834"/>
      <c r="N98" s="835"/>
    </row>
    <row r="99" spans="1:15">
      <c r="A99" s="836"/>
      <c r="B99" s="847"/>
      <c r="C99" s="829"/>
      <c r="D99" s="848"/>
      <c r="E99" s="848"/>
      <c r="F99" s="841"/>
      <c r="G99" s="848"/>
      <c r="H99" s="849"/>
      <c r="I99" s="848"/>
      <c r="J99" s="850"/>
      <c r="K99" s="848"/>
      <c r="L99" s="850"/>
      <c r="M99" s="834"/>
      <c r="N99" s="851"/>
    </row>
    <row r="100" spans="1:15">
      <c r="A100" s="836"/>
      <c r="B100" s="852"/>
      <c r="C100" s="829"/>
      <c r="D100" s="848"/>
      <c r="E100" s="848"/>
      <c r="F100" s="853"/>
      <c r="G100" s="848"/>
      <c r="H100" s="849"/>
      <c r="I100" s="848"/>
      <c r="J100" s="850"/>
      <c r="K100" s="848"/>
      <c r="L100" s="850"/>
      <c r="M100" s="834"/>
      <c r="N100" s="835"/>
    </row>
    <row r="101" spans="1:15">
      <c r="A101" s="836"/>
      <c r="B101" s="852"/>
      <c r="C101" s="829"/>
      <c r="D101" s="848"/>
      <c r="E101" s="848"/>
      <c r="F101" s="853"/>
      <c r="G101" s="848"/>
      <c r="H101" s="849"/>
      <c r="I101" s="848"/>
      <c r="J101" s="850"/>
      <c r="K101" s="848"/>
      <c r="L101" s="850"/>
      <c r="M101" s="834"/>
      <c r="N101" s="835"/>
    </row>
    <row r="102" spans="1:15">
      <c r="A102" s="836"/>
      <c r="B102" s="852"/>
      <c r="C102" s="829"/>
      <c r="D102" s="848"/>
      <c r="E102" s="848"/>
      <c r="F102" s="835"/>
      <c r="G102" s="848"/>
      <c r="H102" s="854"/>
      <c r="I102" s="855"/>
      <c r="J102" s="855"/>
      <c r="K102" s="848"/>
      <c r="L102" s="856"/>
      <c r="M102" s="834"/>
      <c r="N102" s="835"/>
    </row>
    <row r="103" spans="1:15">
      <c r="A103" s="836"/>
      <c r="B103" s="852"/>
      <c r="C103" s="829"/>
      <c r="D103" s="848"/>
      <c r="E103" s="848"/>
      <c r="F103" s="853"/>
      <c r="G103" s="848"/>
      <c r="H103" s="849"/>
      <c r="I103" s="855"/>
      <c r="J103" s="855"/>
      <c r="K103" s="848"/>
      <c r="L103" s="850"/>
      <c r="M103" s="848"/>
      <c r="N103" s="835"/>
    </row>
    <row r="104" spans="1:15">
      <c r="A104" s="836"/>
      <c r="B104" s="852"/>
      <c r="C104" s="829"/>
      <c r="D104" s="848"/>
      <c r="E104" s="848"/>
      <c r="F104" s="835"/>
      <c r="G104" s="835"/>
      <c r="H104" s="857"/>
      <c r="I104" s="856"/>
      <c r="J104" s="856"/>
      <c r="K104" s="835"/>
      <c r="L104" s="856"/>
      <c r="M104" s="848"/>
      <c r="N104" s="835"/>
    </row>
    <row r="105" spans="1:15">
      <c r="A105" s="836"/>
      <c r="B105" s="852"/>
      <c r="C105" s="829"/>
      <c r="D105" s="848"/>
      <c r="E105" s="848"/>
      <c r="F105" s="835"/>
      <c r="G105" s="835"/>
      <c r="H105" s="857"/>
      <c r="I105" s="856"/>
      <c r="J105" s="856"/>
      <c r="K105" s="835"/>
      <c r="L105" s="856"/>
      <c r="M105" s="848"/>
      <c r="N105" s="835"/>
    </row>
    <row r="106" spans="1:15">
      <c r="A106" s="836"/>
      <c r="B106" s="852"/>
      <c r="C106" s="829"/>
      <c r="D106" s="848"/>
      <c r="E106" s="848"/>
      <c r="F106" s="835"/>
      <c r="G106" s="835"/>
      <c r="H106" s="857"/>
      <c r="I106" s="856"/>
      <c r="J106" s="856"/>
      <c r="K106" s="835"/>
      <c r="L106" s="856"/>
      <c r="M106" s="848"/>
      <c r="N106" s="835"/>
    </row>
    <row r="107" spans="1:15">
      <c r="A107" s="858"/>
      <c r="B107" s="858"/>
      <c r="C107" s="285"/>
      <c r="D107" s="286"/>
      <c r="E107" s="287"/>
      <c r="F107" s="285"/>
      <c r="G107" s="859"/>
      <c r="H107" s="285"/>
      <c r="I107" s="289"/>
      <c r="J107" s="290"/>
      <c r="K107" s="289"/>
      <c r="L107" s="285"/>
      <c r="M107" s="285"/>
      <c r="N107" s="291"/>
    </row>
    <row r="108" spans="1:1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</row>
    <row r="109" spans="1:15">
      <c r="A109" s="815"/>
      <c r="B109" s="815"/>
      <c r="C109" s="815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</row>
    <row r="110" spans="1:15">
      <c r="A110" s="817"/>
      <c r="B110" s="815"/>
      <c r="C110" s="815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</row>
    <row r="111" spans="1:15" customHeight="1" ht="15.75">
      <c r="A111" s="127"/>
      <c r="B111" s="127"/>
      <c r="C111" s="127"/>
      <c r="D111" s="127"/>
      <c r="E111" s="127"/>
      <c r="F111" s="818"/>
      <c r="G111" s="818"/>
      <c r="H111" s="818"/>
      <c r="I111" s="818"/>
      <c r="J111" s="127"/>
      <c r="K111" s="127"/>
      <c r="L111" s="127"/>
      <c r="M111" s="127"/>
      <c r="N111" s="127"/>
    </row>
    <row r="112" spans="1:15">
      <c r="A112" s="127"/>
      <c r="B112" s="127"/>
      <c r="C112" s="127"/>
      <c r="D112" s="127"/>
      <c r="E112" s="127"/>
      <c r="F112" s="127"/>
      <c r="G112" s="819"/>
      <c r="H112" s="819"/>
      <c r="I112" s="127"/>
      <c r="J112" s="127"/>
      <c r="K112" s="127"/>
      <c r="L112" s="127"/>
      <c r="M112" s="127"/>
      <c r="N112" s="127"/>
    </row>
    <row r="113" spans="1:1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</row>
    <row r="114" spans="1:15">
      <c r="A114" s="820"/>
      <c r="B114" s="820"/>
      <c r="C114" s="820"/>
      <c r="D114" s="820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</row>
    <row r="115" spans="1:15">
      <c r="A115" s="821"/>
      <c r="B115" s="821"/>
      <c r="C115" s="821"/>
      <c r="D115" s="821"/>
      <c r="E115" s="821"/>
      <c r="F115" s="822"/>
      <c r="G115" s="822"/>
      <c r="H115" s="822"/>
      <c r="I115" s="822"/>
      <c r="J115" s="822"/>
      <c r="K115" s="823"/>
      <c r="L115" s="823"/>
      <c r="M115" s="823"/>
      <c r="N115" s="823"/>
    </row>
    <row r="116" spans="1:15">
      <c r="A116" s="824"/>
      <c r="B116" s="824"/>
      <c r="C116" s="824"/>
      <c r="D116" s="824"/>
      <c r="E116" s="824"/>
      <c r="F116" s="286"/>
      <c r="G116" s="822"/>
      <c r="H116" s="822"/>
      <c r="I116" s="822"/>
      <c r="J116" s="822"/>
      <c r="K116" s="824"/>
      <c r="L116" s="824"/>
      <c r="M116" s="824"/>
      <c r="N116" s="824"/>
    </row>
    <row r="117" spans="1:15">
      <c r="A117" s="825"/>
      <c r="B117" s="825"/>
      <c r="C117" s="825"/>
      <c r="D117" s="825"/>
      <c r="E117" s="825"/>
      <c r="F117" s="825"/>
      <c r="G117" s="822"/>
      <c r="H117" s="822"/>
      <c r="I117" s="822"/>
      <c r="J117" s="822"/>
      <c r="K117" s="822"/>
      <c r="L117" s="822"/>
      <c r="M117" s="822"/>
      <c r="N117" s="822"/>
    </row>
    <row r="118" spans="1:15">
      <c r="A118" s="825"/>
      <c r="B118" s="825"/>
      <c r="C118" s="825"/>
      <c r="D118" s="825"/>
      <c r="E118" s="825"/>
      <c r="F118" s="825"/>
      <c r="G118" s="825"/>
      <c r="H118" s="825"/>
      <c r="I118" s="825"/>
      <c r="J118" s="825"/>
      <c r="K118" s="822"/>
      <c r="L118" s="822"/>
      <c r="M118" s="822"/>
      <c r="N118" s="822"/>
    </row>
    <row r="119" spans="1:15">
      <c r="A119" s="825"/>
      <c r="B119" s="825"/>
      <c r="C119" s="825"/>
      <c r="D119" s="826"/>
      <c r="E119" s="826"/>
      <c r="F119" s="825"/>
      <c r="G119" s="286"/>
      <c r="H119" s="826"/>
      <c r="I119" s="826"/>
      <c r="J119" s="826"/>
      <c r="K119" s="826"/>
      <c r="L119" s="826"/>
      <c r="M119" s="826"/>
      <c r="N119" s="826"/>
    </row>
    <row r="120" spans="1:15">
      <c r="A120" s="827"/>
      <c r="B120" s="860"/>
      <c r="C120" s="829"/>
      <c r="D120" s="848"/>
      <c r="E120" s="848"/>
      <c r="F120" s="835"/>
      <c r="G120" s="835"/>
      <c r="H120" s="857"/>
      <c r="I120" s="861"/>
      <c r="J120" s="856"/>
      <c r="K120" s="835"/>
      <c r="L120" s="856"/>
      <c r="M120" s="848"/>
      <c r="N120" s="835"/>
    </row>
    <row r="121" spans="1:15">
      <c r="A121" s="836"/>
      <c r="B121" s="852"/>
      <c r="C121" s="829"/>
      <c r="D121" s="848"/>
      <c r="E121" s="848"/>
      <c r="F121" s="835"/>
      <c r="G121" s="835"/>
      <c r="H121" s="857"/>
      <c r="I121" s="861"/>
      <c r="J121" s="856"/>
      <c r="K121" s="835"/>
      <c r="L121" s="856"/>
      <c r="M121" s="848"/>
      <c r="N121" s="835"/>
    </row>
    <row r="122" spans="1:15">
      <c r="A122" s="836"/>
      <c r="B122" s="852"/>
      <c r="C122" s="829"/>
      <c r="D122" s="830"/>
      <c r="E122" s="830"/>
      <c r="F122" s="831"/>
      <c r="G122" s="830"/>
      <c r="H122" s="832"/>
      <c r="I122" s="830"/>
      <c r="J122" s="833"/>
      <c r="K122" s="830"/>
      <c r="L122" s="833"/>
      <c r="M122" s="834"/>
      <c r="N122" s="835"/>
    </row>
    <row r="123" spans="1:15">
      <c r="A123" s="858"/>
      <c r="B123" s="858"/>
      <c r="C123" s="285"/>
      <c r="D123" s="286"/>
      <c r="E123" s="287"/>
      <c r="F123" s="285"/>
      <c r="G123" s="288"/>
      <c r="H123" s="285"/>
      <c r="I123" s="289"/>
      <c r="J123" s="290"/>
      <c r="K123" s="289"/>
      <c r="L123" s="285"/>
      <c r="M123" s="285"/>
      <c r="N123" s="291"/>
    </row>
    <row r="124" spans="1:15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</row>
    <row r="125" spans="1:15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</row>
    <row r="126" spans="1:15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</row>
    <row r="127" spans="1:15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862"/>
    </row>
    <row r="128" spans="1:15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</row>
    <row r="129" spans="1:15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862"/>
    </row>
    <row r="130" spans="1:15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</row>
    <row r="131" spans="1:15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</row>
    <row r="132" spans="1:15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</row>
    <row r="133" spans="1:15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</row>
    <row r="134" spans="1:15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</row>
    <row r="135" spans="1:15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</row>
    <row r="136" spans="1:15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</row>
    <row r="137" spans="1:15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</row>
    <row r="138" spans="1:15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</row>
    <row r="139" spans="1:15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</row>
    <row r="140" spans="1:15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</row>
    <row r="141" spans="1:15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</row>
    <row r="142" spans="1:15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</row>
    <row r="143" spans="1:15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17:N117"/>
    <mergeCell ref="G118:H118"/>
    <mergeCell ref="I118:J118"/>
    <mergeCell ref="K118:L118"/>
    <mergeCell ref="M118:N118"/>
    <mergeCell ref="A123:B123"/>
    <mergeCell ref="K115:N115"/>
    <mergeCell ref="A116:E116"/>
    <mergeCell ref="G116:H116"/>
    <mergeCell ref="I116:J116"/>
    <mergeCell ref="K116:N116"/>
    <mergeCell ref="A117:A119"/>
    <mergeCell ref="B117:B119"/>
    <mergeCell ref="C117:C119"/>
    <mergeCell ref="D117:E118"/>
    <mergeCell ref="F117:F119"/>
    <mergeCell ref="A107:B107"/>
    <mergeCell ref="F111:I111"/>
    <mergeCell ref="G112:H112"/>
    <mergeCell ref="A114:D114"/>
    <mergeCell ref="A115:E115"/>
    <mergeCell ref="F115:J115"/>
    <mergeCell ref="A76:A78"/>
    <mergeCell ref="B76:B78"/>
    <mergeCell ref="C76:C78"/>
    <mergeCell ref="D76:E77"/>
    <mergeCell ref="F76:F78"/>
    <mergeCell ref="G76:N76"/>
    <mergeCell ref="G77:H77"/>
    <mergeCell ref="I77:J77"/>
    <mergeCell ref="K77:L77"/>
    <mergeCell ref="M77:N77"/>
    <mergeCell ref="A73:D73"/>
    <mergeCell ref="A74:E74"/>
    <mergeCell ref="F74:J74"/>
    <mergeCell ref="K74:N74"/>
    <mergeCell ref="A75:E75"/>
    <mergeCell ref="G75:H75"/>
    <mergeCell ref="I75:J75"/>
    <mergeCell ref="K75:N75"/>
    <mergeCell ref="A66:B66"/>
    <mergeCell ref="A67:B67"/>
    <mergeCell ref="D68:E68"/>
    <mergeCell ref="G68:H68"/>
    <mergeCell ref="F70:I70"/>
    <mergeCell ref="G71:H71"/>
    <mergeCell ref="A50:A52"/>
    <mergeCell ref="B50:B52"/>
    <mergeCell ref="C50:C52"/>
    <mergeCell ref="D50:E51"/>
    <mergeCell ref="F50:F52"/>
    <mergeCell ref="G50:N50"/>
    <mergeCell ref="G51:H51"/>
    <mergeCell ref="I51:J51"/>
    <mergeCell ref="K51:L51"/>
    <mergeCell ref="M51:N51"/>
    <mergeCell ref="G45:H45"/>
    <mergeCell ref="A47:D47"/>
    <mergeCell ref="A48:E48"/>
    <mergeCell ref="F48:J48"/>
    <mergeCell ref="K48:N48"/>
    <mergeCell ref="A49:E49"/>
    <mergeCell ref="G49:H49"/>
    <mergeCell ref="I49:J49"/>
    <mergeCell ref="K49:N49"/>
    <mergeCell ref="G10:H10"/>
    <mergeCell ref="I10:J10"/>
    <mergeCell ref="K10:L10"/>
    <mergeCell ref="M10:N10"/>
    <mergeCell ref="A40:B40"/>
    <mergeCell ref="F44:I4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0208333333333" right="0.23622047244094" top="0.19685039370079" bottom="0" header="0.31496062992126" footer="0.31496062992126"/>
  <pageSetup paperSize="14" orientation="landscape" scale="9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1" man="1"/>
    <brk id="67" man="1"/>
    <brk id="10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38"/>
  <sheetViews>
    <sheetView tabSelected="0" workbookViewId="0" view="pageBreakPreview" showGridLines="true" showRowColHeaders="1">
      <selection activeCell="A7" sqref="A7:E7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4">
      <c r="A1" s="181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2</v>
      </c>
      <c r="H4" s="35"/>
    </row>
    <row r="6" spans="1:14">
      <c r="A6" s="157" t="s">
        <v>541</v>
      </c>
      <c r="B6" s="157"/>
      <c r="C6" s="157"/>
      <c r="D6" s="157"/>
      <c r="E6" s="86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1005</v>
      </c>
      <c r="L7" s="43"/>
      <c r="M7" s="43"/>
      <c r="N7" s="43"/>
    </row>
    <row r="8" spans="1:14">
      <c r="A8" s="184" t="s">
        <v>1631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187"/>
      <c r="C11" s="47"/>
      <c r="D11" s="220" t="s">
        <v>22</v>
      </c>
      <c r="E11" s="57" t="s">
        <v>13</v>
      </c>
      <c r="F11" s="187"/>
      <c r="G11" s="45" t="s">
        <v>23</v>
      </c>
      <c r="H11" s="220" t="s">
        <v>24</v>
      </c>
      <c r="I11" s="220" t="s">
        <v>23</v>
      </c>
      <c r="J11" s="220" t="s">
        <v>24</v>
      </c>
      <c r="K11" s="220" t="s">
        <v>23</v>
      </c>
      <c r="L11" s="220" t="s">
        <v>24</v>
      </c>
      <c r="M11" s="220" t="s">
        <v>23</v>
      </c>
      <c r="N11" s="220" t="s">
        <v>24</v>
      </c>
    </row>
    <row r="12" spans="1:14" customHeight="1" ht="24.75">
      <c r="A12" s="188">
        <v>1</v>
      </c>
      <c r="B12" s="864" t="s">
        <v>1632</v>
      </c>
      <c r="C12" s="865">
        <f>F12/D12</f>
        <v>70</v>
      </c>
      <c r="D12" s="866">
        <v>80</v>
      </c>
      <c r="E12" s="867"/>
      <c r="F12" s="868">
        <v>5600</v>
      </c>
      <c r="G12" s="867"/>
      <c r="H12" s="868">
        <v>1400</v>
      </c>
      <c r="I12" s="430"/>
      <c r="J12" s="868">
        <v>1400</v>
      </c>
      <c r="K12" s="436"/>
      <c r="L12" s="868">
        <v>1400</v>
      </c>
      <c r="M12" s="430"/>
      <c r="N12" s="868">
        <v>1400</v>
      </c>
    </row>
    <row r="13" spans="1:14">
      <c r="A13" s="199">
        <v>2</v>
      </c>
      <c r="B13" s="864" t="s">
        <v>1633</v>
      </c>
      <c r="C13" s="865">
        <f>F13/D13</f>
        <v>145</v>
      </c>
      <c r="D13" s="866">
        <v>80</v>
      </c>
      <c r="E13" s="867"/>
      <c r="F13" s="868">
        <v>11600</v>
      </c>
      <c r="G13" s="867"/>
      <c r="H13" s="868">
        <v>2900</v>
      </c>
      <c r="I13" s="430"/>
      <c r="J13" s="868">
        <v>2900</v>
      </c>
      <c r="K13" s="436"/>
      <c r="L13" s="868">
        <v>2900</v>
      </c>
      <c r="M13" s="430"/>
      <c r="N13" s="868">
        <v>2900</v>
      </c>
    </row>
    <row r="14" spans="1:14">
      <c r="A14" s="199">
        <v>3</v>
      </c>
      <c r="B14" s="512" t="s">
        <v>1634</v>
      </c>
      <c r="C14" s="865">
        <f>F14/D14</f>
        <v>155</v>
      </c>
      <c r="D14" s="866">
        <v>40</v>
      </c>
      <c r="E14" s="869"/>
      <c r="F14" s="868">
        <v>6200</v>
      </c>
      <c r="G14" s="870"/>
      <c r="H14" s="868">
        <v>1550</v>
      </c>
      <c r="I14" s="430"/>
      <c r="J14" s="868">
        <v>1550</v>
      </c>
      <c r="K14" s="430"/>
      <c r="L14" s="868">
        <v>1550</v>
      </c>
      <c r="M14" s="430"/>
      <c r="N14" s="868">
        <v>1550</v>
      </c>
    </row>
    <row r="15" spans="1:14" customHeight="1" ht="15.75">
      <c r="A15" s="199">
        <v>4</v>
      </c>
      <c r="B15" s="871" t="s">
        <v>1635</v>
      </c>
      <c r="C15" s="865">
        <f>F15/D15</f>
        <v>29</v>
      </c>
      <c r="D15" s="866">
        <v>20</v>
      </c>
      <c r="E15" s="869"/>
      <c r="F15" s="866">
        <v>580</v>
      </c>
      <c r="G15" s="870"/>
      <c r="H15" s="866">
        <v>145</v>
      </c>
      <c r="I15" s="430"/>
      <c r="J15" s="866">
        <v>145</v>
      </c>
      <c r="K15" s="430"/>
      <c r="L15" s="866">
        <v>145</v>
      </c>
      <c r="M15" s="430"/>
      <c r="N15" s="866">
        <v>145</v>
      </c>
    </row>
    <row r="16" spans="1:14" customHeight="1" ht="24">
      <c r="A16" s="199">
        <v>5</v>
      </c>
      <c r="B16" s="864" t="s">
        <v>1636</v>
      </c>
      <c r="C16" s="865">
        <f>F16/D16</f>
        <v>37.61</v>
      </c>
      <c r="D16" s="866">
        <v>100</v>
      </c>
      <c r="E16" s="869"/>
      <c r="F16" s="868">
        <v>3761</v>
      </c>
      <c r="G16" s="870"/>
      <c r="H16" s="868">
        <v>1504.4</v>
      </c>
      <c r="I16" s="430"/>
      <c r="J16" s="868">
        <v>1504.4</v>
      </c>
      <c r="K16" s="430"/>
      <c r="L16" s="868">
        <v>1504.4</v>
      </c>
      <c r="M16" s="430"/>
      <c r="N16" s="868">
        <v>1504.4</v>
      </c>
    </row>
    <row r="17" spans="1:14" customHeight="1" ht="24">
      <c r="A17" s="199">
        <v>6</v>
      </c>
      <c r="B17" s="864" t="s">
        <v>1637</v>
      </c>
      <c r="C17" s="865">
        <f>F17/D17</f>
        <v>450</v>
      </c>
      <c r="D17" s="866">
        <v>8</v>
      </c>
      <c r="E17" s="869"/>
      <c r="F17" s="868">
        <v>3600</v>
      </c>
      <c r="G17" s="870"/>
      <c r="H17" s="866">
        <v>900</v>
      </c>
      <c r="I17" s="430"/>
      <c r="J17" s="866">
        <v>900</v>
      </c>
      <c r="K17" s="430"/>
      <c r="L17" s="866">
        <v>900</v>
      </c>
      <c r="M17" s="430"/>
      <c r="N17" s="866">
        <v>900</v>
      </c>
    </row>
    <row r="18" spans="1:14" customHeight="1" ht="24">
      <c r="A18" s="199">
        <v>7</v>
      </c>
      <c r="B18" s="864" t="s">
        <v>1638</v>
      </c>
      <c r="C18" s="865">
        <f>F18/D18</f>
        <v>37.61</v>
      </c>
      <c r="D18" s="866">
        <v>100</v>
      </c>
      <c r="E18" s="867"/>
      <c r="F18" s="868">
        <v>3761</v>
      </c>
      <c r="G18" s="867"/>
      <c r="H18" s="868">
        <v>1504.4</v>
      </c>
      <c r="I18" s="430"/>
      <c r="J18" s="868">
        <v>1504.4</v>
      </c>
      <c r="K18" s="436"/>
      <c r="L18" s="868">
        <v>1504.4</v>
      </c>
      <c r="M18" s="430"/>
      <c r="N18" s="868">
        <v>1504.4</v>
      </c>
    </row>
    <row r="19" spans="1:14" customHeight="1" ht="24">
      <c r="A19" s="199">
        <v>8</v>
      </c>
      <c r="B19" s="864" t="s">
        <v>1639</v>
      </c>
      <c r="C19" s="865">
        <f>F19/D19</f>
        <v>154.81</v>
      </c>
      <c r="D19" s="866">
        <v>8</v>
      </c>
      <c r="E19" s="867"/>
      <c r="F19" s="868">
        <v>1238.48</v>
      </c>
      <c r="G19" s="867"/>
      <c r="H19" s="866">
        <v>309.62</v>
      </c>
      <c r="I19" s="430"/>
      <c r="J19" s="866">
        <v>309.62</v>
      </c>
      <c r="K19" s="436"/>
      <c r="L19" s="866">
        <v>309.62</v>
      </c>
      <c r="M19" s="430"/>
      <c r="N19" s="866">
        <v>309.62</v>
      </c>
    </row>
    <row r="20" spans="1:14" customHeight="1" ht="24">
      <c r="A20" s="199">
        <v>9</v>
      </c>
      <c r="B20" s="864" t="s">
        <v>1640</v>
      </c>
      <c r="C20" s="865">
        <f>F20/D20</f>
        <v>115.26</v>
      </c>
      <c r="D20" s="866">
        <v>8</v>
      </c>
      <c r="E20" s="869"/>
      <c r="F20" s="866">
        <v>922.08</v>
      </c>
      <c r="G20" s="870"/>
      <c r="H20" s="866">
        <v>230.52</v>
      </c>
      <c r="I20" s="430"/>
      <c r="J20" s="866">
        <v>230.52</v>
      </c>
      <c r="K20" s="430"/>
      <c r="L20" s="866">
        <v>230.52</v>
      </c>
      <c r="M20" s="430"/>
      <c r="N20" s="866">
        <v>230.52</v>
      </c>
    </row>
    <row r="21" spans="1:14" customHeight="1" ht="24">
      <c r="A21" s="199">
        <v>10</v>
      </c>
      <c r="B21" s="864" t="s">
        <v>1641</v>
      </c>
      <c r="C21" s="865">
        <f>F21/D21</f>
        <v>15.03</v>
      </c>
      <c r="D21" s="866">
        <v>50</v>
      </c>
      <c r="E21" s="867"/>
      <c r="F21" s="866">
        <v>751.5</v>
      </c>
      <c r="G21" s="867"/>
      <c r="H21" s="866">
        <v>300.6</v>
      </c>
      <c r="I21" s="430"/>
      <c r="J21" s="866">
        <v>300.6</v>
      </c>
      <c r="K21" s="436"/>
      <c r="L21" s="866">
        <v>300.6</v>
      </c>
      <c r="M21" s="430"/>
      <c r="N21" s="866">
        <v>300.6</v>
      </c>
    </row>
    <row r="22" spans="1:14" customHeight="1" ht="24">
      <c r="A22" s="199">
        <v>11</v>
      </c>
      <c r="B22" s="864" t="s">
        <v>1642</v>
      </c>
      <c r="C22" s="865">
        <f>F22/D22</f>
        <v>245</v>
      </c>
      <c r="D22" s="866">
        <v>80</v>
      </c>
      <c r="E22" s="867"/>
      <c r="F22" s="868">
        <v>19600</v>
      </c>
      <c r="G22" s="867"/>
      <c r="H22" s="868">
        <v>9800</v>
      </c>
      <c r="I22" s="430"/>
      <c r="J22" s="868">
        <v>9800</v>
      </c>
      <c r="K22" s="436"/>
      <c r="L22" s="868">
        <v>9800</v>
      </c>
      <c r="M22" s="430"/>
      <c r="N22" s="868">
        <v>9800</v>
      </c>
    </row>
    <row r="23" spans="1:14">
      <c r="A23" s="199">
        <v>12</v>
      </c>
      <c r="B23" s="864" t="s">
        <v>1643</v>
      </c>
      <c r="C23" s="865">
        <f>F23/D23</f>
        <v>65</v>
      </c>
      <c r="D23" s="866">
        <v>80</v>
      </c>
      <c r="E23" s="867"/>
      <c r="F23" s="868">
        <v>5200</v>
      </c>
      <c r="G23" s="867"/>
      <c r="H23" s="868">
        <v>1300</v>
      </c>
      <c r="I23" s="430"/>
      <c r="J23" s="868">
        <v>1300</v>
      </c>
      <c r="K23" s="436"/>
      <c r="L23" s="868">
        <v>1300</v>
      </c>
      <c r="M23" s="430"/>
      <c r="N23" s="868">
        <v>1300</v>
      </c>
    </row>
    <row r="24" spans="1:14">
      <c r="A24" s="199">
        <v>13</v>
      </c>
      <c r="B24" s="864" t="s">
        <v>1644</v>
      </c>
      <c r="C24" s="865">
        <f>F24/D24</f>
        <v>245</v>
      </c>
      <c r="D24" s="866">
        <v>40</v>
      </c>
      <c r="E24" s="872"/>
      <c r="F24" s="868">
        <v>9800</v>
      </c>
      <c r="G24" s="870"/>
      <c r="H24" s="868">
        <v>2450</v>
      </c>
      <c r="I24" s="430"/>
      <c r="J24" s="868">
        <v>2450</v>
      </c>
      <c r="K24" s="430"/>
      <c r="L24" s="868">
        <v>2450</v>
      </c>
      <c r="M24" s="430"/>
      <c r="N24" s="868">
        <v>2450</v>
      </c>
    </row>
    <row r="25" spans="1:14">
      <c r="A25" s="199">
        <v>14</v>
      </c>
      <c r="B25" s="864" t="s">
        <v>1645</v>
      </c>
      <c r="C25" s="865">
        <f>F25/D25</f>
        <v>70</v>
      </c>
      <c r="D25" s="866">
        <v>40</v>
      </c>
      <c r="E25" s="867"/>
      <c r="F25" s="868">
        <v>2800</v>
      </c>
      <c r="G25" s="867"/>
      <c r="H25" s="866">
        <v>700</v>
      </c>
      <c r="I25" s="430"/>
      <c r="J25" s="866">
        <v>700</v>
      </c>
      <c r="K25" s="436"/>
      <c r="L25" s="866">
        <v>700</v>
      </c>
      <c r="M25" s="430"/>
      <c r="N25" s="866">
        <v>700</v>
      </c>
    </row>
    <row r="26" spans="1:14">
      <c r="A26" s="199">
        <v>15</v>
      </c>
      <c r="B26" s="864" t="s">
        <v>1646</v>
      </c>
      <c r="C26" s="865">
        <f>F26/D26</f>
        <v>600</v>
      </c>
      <c r="D26" s="866">
        <v>2</v>
      </c>
      <c r="E26" s="869"/>
      <c r="F26" s="868">
        <v>1200</v>
      </c>
      <c r="G26" s="870"/>
      <c r="H26" s="868">
        <v>1200</v>
      </c>
      <c r="I26" s="430"/>
      <c r="J26" s="868">
        <v>1200</v>
      </c>
      <c r="K26" s="430"/>
      <c r="L26" s="868">
        <v>1200</v>
      </c>
      <c r="M26" s="430"/>
      <c r="N26" s="868">
        <v>1200</v>
      </c>
    </row>
    <row r="27" spans="1:14">
      <c r="A27" s="199">
        <v>16</v>
      </c>
      <c r="B27" s="864" t="s">
        <v>1647</v>
      </c>
      <c r="C27" s="865">
        <f>F27/D27</f>
        <v>750</v>
      </c>
      <c r="D27" s="866">
        <v>20</v>
      </c>
      <c r="E27" s="867"/>
      <c r="F27" s="868">
        <v>15000</v>
      </c>
      <c r="G27" s="867"/>
      <c r="H27" s="868">
        <v>7500</v>
      </c>
      <c r="I27" s="430"/>
      <c r="J27" s="868">
        <v>7500</v>
      </c>
      <c r="K27" s="436"/>
      <c r="L27" s="868">
        <v>7500</v>
      </c>
      <c r="M27" s="430"/>
      <c r="N27" s="868">
        <v>7500</v>
      </c>
    </row>
    <row r="28" spans="1:14">
      <c r="A28" s="199">
        <v>17</v>
      </c>
      <c r="B28" s="864" t="s">
        <v>1648</v>
      </c>
      <c r="C28" s="865">
        <f>F28/D28</f>
        <v>600</v>
      </c>
      <c r="D28" s="866">
        <v>30</v>
      </c>
      <c r="E28" s="867"/>
      <c r="F28" s="868">
        <v>18000</v>
      </c>
      <c r="G28" s="867"/>
      <c r="H28" s="868">
        <v>9000</v>
      </c>
      <c r="I28" s="430"/>
      <c r="J28" s="868">
        <v>9000</v>
      </c>
      <c r="K28" s="436"/>
      <c r="L28" s="868">
        <v>9000</v>
      </c>
      <c r="M28" s="430"/>
      <c r="N28" s="868">
        <v>9000</v>
      </c>
    </row>
    <row r="29" spans="1:14">
      <c r="A29" s="199">
        <v>18</v>
      </c>
      <c r="B29" s="864" t="s">
        <v>1649</v>
      </c>
      <c r="C29" s="865">
        <f>F29/D29</f>
        <v>600</v>
      </c>
      <c r="D29" s="866">
        <v>30</v>
      </c>
      <c r="E29" s="873"/>
      <c r="F29" s="868">
        <v>18000</v>
      </c>
      <c r="G29" s="870"/>
      <c r="H29" s="868">
        <v>9000</v>
      </c>
      <c r="I29" s="430"/>
      <c r="J29" s="868">
        <v>9000</v>
      </c>
      <c r="K29" s="430"/>
      <c r="L29" s="868">
        <v>9000</v>
      </c>
      <c r="M29" s="430"/>
      <c r="N29" s="868">
        <v>9000</v>
      </c>
    </row>
    <row r="30" spans="1:14">
      <c r="A30" s="199">
        <v>19</v>
      </c>
      <c r="B30" s="864" t="s">
        <v>1650</v>
      </c>
      <c r="C30" s="865">
        <f>F30/D30</f>
        <v>139</v>
      </c>
      <c r="D30" s="866">
        <v>40</v>
      </c>
      <c r="E30" s="874"/>
      <c r="F30" s="868">
        <v>5560</v>
      </c>
      <c r="G30" s="870"/>
      <c r="H30" s="868">
        <v>1390</v>
      </c>
      <c r="I30" s="430"/>
      <c r="J30" s="868">
        <v>1390</v>
      </c>
      <c r="K30" s="430"/>
      <c r="L30" s="868">
        <v>1390</v>
      </c>
      <c r="M30" s="430"/>
      <c r="N30" s="868">
        <v>1390</v>
      </c>
    </row>
    <row r="31" spans="1:14">
      <c r="A31" s="199">
        <v>20</v>
      </c>
      <c r="B31" s="864" t="s">
        <v>1651</v>
      </c>
      <c r="C31" s="865">
        <f>F31/D31</f>
        <v>160</v>
      </c>
      <c r="D31" s="866">
        <v>40</v>
      </c>
      <c r="E31" s="874"/>
      <c r="F31" s="868">
        <v>6400</v>
      </c>
      <c r="G31" s="870"/>
      <c r="H31" s="868">
        <v>1600</v>
      </c>
      <c r="I31" s="430"/>
      <c r="J31" s="868">
        <v>1600</v>
      </c>
      <c r="K31" s="430"/>
      <c r="L31" s="868">
        <v>1600</v>
      </c>
      <c r="M31" s="430"/>
      <c r="N31" s="868">
        <v>1600</v>
      </c>
    </row>
    <row r="32" spans="1:14">
      <c r="A32" s="199">
        <v>21</v>
      </c>
      <c r="B32" s="864" t="s">
        <v>1652</v>
      </c>
      <c r="C32" s="865">
        <f>F32/D32</f>
        <v>75</v>
      </c>
      <c r="D32" s="866">
        <v>40</v>
      </c>
      <c r="E32" s="873"/>
      <c r="F32" s="868">
        <v>3000</v>
      </c>
      <c r="G32" s="870"/>
      <c r="H32" s="866">
        <v>750</v>
      </c>
      <c r="I32" s="430"/>
      <c r="J32" s="866">
        <v>750</v>
      </c>
      <c r="K32" s="430"/>
      <c r="L32" s="866">
        <v>750</v>
      </c>
      <c r="M32" s="616"/>
      <c r="N32" s="866">
        <v>750</v>
      </c>
    </row>
    <row r="33" spans="1:14">
      <c r="A33" s="199">
        <v>22</v>
      </c>
      <c r="B33" s="864" t="s">
        <v>1653</v>
      </c>
      <c r="C33" s="865">
        <f>F33/D33</f>
        <v>75</v>
      </c>
      <c r="D33" s="866">
        <v>40</v>
      </c>
      <c r="E33" s="434"/>
      <c r="F33" s="868">
        <v>3000</v>
      </c>
      <c r="G33" s="875"/>
      <c r="H33" s="868">
        <v>750</v>
      </c>
      <c r="I33" s="430"/>
      <c r="J33" s="866">
        <v>750</v>
      </c>
      <c r="K33" s="430"/>
      <c r="L33" s="866">
        <v>750</v>
      </c>
      <c r="M33" s="616"/>
      <c r="N33" s="866">
        <v>750</v>
      </c>
    </row>
    <row r="34" spans="1:14">
      <c r="A34" s="21" t="s">
        <v>82</v>
      </c>
      <c r="B34" s="22"/>
      <c r="C34" s="270">
        <f>SUM(C12:C33)</f>
        <v>4833.32</v>
      </c>
      <c r="D34" s="271">
        <f>SUM(D12:D33)</f>
        <v>976</v>
      </c>
      <c r="E34" s="272"/>
      <c r="F34" s="270">
        <f>SUM(F12:F33)</f>
        <v>145574.06</v>
      </c>
      <c r="G34" s="215">
        <f>SUM(G12:G33)</f>
        <v>0</v>
      </c>
      <c r="H34" s="212">
        <f>SUM(H12:H33)</f>
        <v>56184.54</v>
      </c>
      <c r="I34" s="216">
        <f>SUM(I12:I33)</f>
        <v>0</v>
      </c>
      <c r="J34" s="217">
        <f>SUM(J12:J33)</f>
        <v>56184.54</v>
      </c>
      <c r="K34" s="216">
        <f>SUM(K12:K33)</f>
        <v>0</v>
      </c>
      <c r="L34" s="212">
        <f>SUM(L12:L33)</f>
        <v>56184.54</v>
      </c>
      <c r="M34" s="212">
        <f>SUM(M12:M33)</f>
        <v>0</v>
      </c>
      <c r="N34" s="218">
        <f>SUM(N12:N33)</f>
        <v>56184.54</v>
      </c>
    </row>
    <row r="36" spans="1:14">
      <c r="A36" s="181" t="s">
        <v>0</v>
      </c>
      <c r="B36" s="181"/>
      <c r="C36" s="181"/>
    </row>
    <row r="37" spans="1:14">
      <c r="A37" s="182"/>
      <c r="B37" s="181"/>
      <c r="C37" s="181"/>
    </row>
    <row r="38" spans="1:14" customHeight="1" ht="15.75">
      <c r="F38" s="32" t="s">
        <v>1</v>
      </c>
      <c r="G38" s="32"/>
      <c r="H38" s="32"/>
      <c r="I38" s="32"/>
    </row>
    <row r="39" spans="1:14">
      <c r="G39" s="35" t="s">
        <v>2</v>
      </c>
      <c r="H39" s="35"/>
    </row>
    <row r="41" spans="1:14">
      <c r="A41" s="310" t="s">
        <v>541</v>
      </c>
      <c r="B41" s="310"/>
      <c r="C41" s="310"/>
      <c r="D41" s="310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41" t="s">
        <v>542</v>
      </c>
      <c r="B42" s="41"/>
      <c r="C42" s="41"/>
      <c r="D42" s="41"/>
      <c r="E42" s="41"/>
      <c r="F42" s="42" t="s">
        <v>5</v>
      </c>
      <c r="G42" s="42"/>
      <c r="H42" s="42"/>
      <c r="I42" s="42"/>
      <c r="J42" s="42"/>
      <c r="K42" s="43" t="s">
        <v>1037</v>
      </c>
      <c r="L42" s="43"/>
      <c r="M42" s="43"/>
      <c r="N42" s="43"/>
    </row>
    <row r="43" spans="1:14">
      <c r="A43" s="184" t="s">
        <v>1631</v>
      </c>
      <c r="B43" s="184"/>
      <c r="C43" s="184"/>
      <c r="D43" s="184"/>
      <c r="E43" s="184"/>
      <c r="F43" s="45" t="s">
        <v>8</v>
      </c>
      <c r="G43" s="42" t="s">
        <v>9</v>
      </c>
      <c r="H43" s="42"/>
      <c r="I43" s="42" t="s">
        <v>10</v>
      </c>
      <c r="J43" s="42"/>
      <c r="K43" s="46" t="s">
        <v>11</v>
      </c>
      <c r="L43" s="46"/>
      <c r="M43" s="46"/>
      <c r="N43" s="46"/>
    </row>
    <row r="44" spans="1:14">
      <c r="A44" s="47" t="s">
        <v>12</v>
      </c>
      <c r="B44" s="47" t="s">
        <v>13</v>
      </c>
      <c r="C44" s="47" t="s">
        <v>14</v>
      </c>
      <c r="D44" s="48" t="s">
        <v>15</v>
      </c>
      <c r="E44" s="49"/>
      <c r="F44" s="47" t="s">
        <v>16</v>
      </c>
      <c r="G44" s="42" t="s">
        <v>17</v>
      </c>
      <c r="H44" s="42"/>
      <c r="I44" s="42"/>
      <c r="J44" s="42"/>
      <c r="K44" s="42"/>
      <c r="L44" s="42"/>
      <c r="M44" s="42"/>
      <c r="N44" s="42"/>
    </row>
    <row r="45" spans="1:14">
      <c r="A45" s="47"/>
      <c r="B45" s="47"/>
      <c r="C45" s="47"/>
      <c r="D45" s="50"/>
      <c r="E45" s="51"/>
      <c r="F45" s="47"/>
      <c r="G45" s="52" t="s">
        <v>18</v>
      </c>
      <c r="H45" s="52"/>
      <c r="I45" s="185" t="s">
        <v>19</v>
      </c>
      <c r="J45" s="185"/>
      <c r="K45" s="54" t="s">
        <v>20</v>
      </c>
      <c r="L45" s="54"/>
      <c r="M45" s="186" t="s">
        <v>21</v>
      </c>
      <c r="N45" s="186"/>
    </row>
    <row r="46" spans="1:14">
      <c r="A46" s="47"/>
      <c r="B46" s="187"/>
      <c r="C46" s="47"/>
      <c r="D46" s="220" t="s">
        <v>22</v>
      </c>
      <c r="E46" s="220" t="s">
        <v>13</v>
      </c>
      <c r="F46" s="187"/>
      <c r="G46" s="221" t="s">
        <v>23</v>
      </c>
      <c r="H46" s="220" t="s">
        <v>24</v>
      </c>
      <c r="I46" s="220" t="s">
        <v>23</v>
      </c>
      <c r="J46" s="220" t="s">
        <v>24</v>
      </c>
      <c r="K46" s="220" t="s">
        <v>23</v>
      </c>
      <c r="L46" s="220" t="s">
        <v>24</v>
      </c>
      <c r="M46" s="220" t="s">
        <v>23</v>
      </c>
      <c r="N46" s="220" t="s">
        <v>24</v>
      </c>
    </row>
    <row r="47" spans="1:14">
      <c r="A47" s="222">
        <v>29</v>
      </c>
      <c r="B47" s="864" t="s">
        <v>557</v>
      </c>
      <c r="C47" s="876">
        <f>F47/D47</f>
        <v>80</v>
      </c>
      <c r="D47" s="866">
        <v>40</v>
      </c>
      <c r="E47" s="866" t="s">
        <v>1654</v>
      </c>
      <c r="F47" s="868">
        <v>3200</v>
      </c>
      <c r="G47" s="877">
        <f>H47/C47</f>
        <v>20</v>
      </c>
      <c r="H47" s="868">
        <v>1600</v>
      </c>
      <c r="I47" s="878">
        <f>J47/C47</f>
        <v>20</v>
      </c>
      <c r="J47" s="868">
        <v>1600</v>
      </c>
      <c r="K47" s="878">
        <f>L47/C47</f>
        <v>20</v>
      </c>
      <c r="L47" s="868">
        <v>1600</v>
      </c>
      <c r="M47" s="878">
        <f>N47/C47</f>
        <v>20</v>
      </c>
      <c r="N47" s="868">
        <v>1600</v>
      </c>
    </row>
    <row r="48" spans="1:14">
      <c r="A48" s="225">
        <v>30</v>
      </c>
      <c r="B48" s="864" t="s">
        <v>1655</v>
      </c>
      <c r="C48" s="876">
        <f>F48/D48</f>
        <v>1000</v>
      </c>
      <c r="D48" s="866">
        <v>2</v>
      </c>
      <c r="E48" s="866" t="s">
        <v>1656</v>
      </c>
      <c r="F48" s="868">
        <v>2000</v>
      </c>
      <c r="G48" s="877">
        <f>H48/C48</f>
        <v>4</v>
      </c>
      <c r="H48" s="868">
        <v>4000</v>
      </c>
      <c r="I48" s="878">
        <f>J48/C48</f>
        <v>4</v>
      </c>
      <c r="J48" s="868">
        <v>4000</v>
      </c>
      <c r="K48" s="878">
        <f>L48/C48</f>
        <v>4</v>
      </c>
      <c r="L48" s="868">
        <v>4000</v>
      </c>
      <c r="M48" s="878">
        <f>N48/C48</f>
        <v>4</v>
      </c>
      <c r="N48" s="868">
        <v>4000</v>
      </c>
    </row>
    <row r="49" spans="1:14">
      <c r="A49" s="222">
        <v>31</v>
      </c>
      <c r="B49" s="864" t="s">
        <v>1657</v>
      </c>
      <c r="C49" s="876">
        <f>F49/D49</f>
        <v>55</v>
      </c>
      <c r="D49" s="866">
        <v>20</v>
      </c>
      <c r="E49" s="866" t="s">
        <v>1658</v>
      </c>
      <c r="F49" s="868">
        <v>1100</v>
      </c>
      <c r="G49" s="877">
        <f>H49/C49</f>
        <v>12</v>
      </c>
      <c r="H49" s="866">
        <v>660</v>
      </c>
      <c r="I49" s="878">
        <f>J49/C49</f>
        <v>12</v>
      </c>
      <c r="J49" s="866">
        <v>660</v>
      </c>
      <c r="K49" s="878">
        <f>L49/C49</f>
        <v>12</v>
      </c>
      <c r="L49" s="866">
        <v>660</v>
      </c>
      <c r="M49" s="878">
        <f>N49/C49</f>
        <v>12</v>
      </c>
      <c r="N49" s="866">
        <v>660</v>
      </c>
    </row>
    <row r="50" spans="1:14">
      <c r="A50" s="225">
        <v>32</v>
      </c>
      <c r="B50" s="864" t="s">
        <v>1659</v>
      </c>
      <c r="C50" s="876">
        <f>F50/D50</f>
        <v>115</v>
      </c>
      <c r="D50" s="866">
        <v>40</v>
      </c>
      <c r="E50" s="866" t="s">
        <v>1656</v>
      </c>
      <c r="F50" s="868">
        <v>4600</v>
      </c>
      <c r="G50" s="877">
        <f>H50/C50</f>
        <v>10</v>
      </c>
      <c r="H50" s="868">
        <v>1150</v>
      </c>
      <c r="I50" s="878">
        <f>J50/C50</f>
        <v>10</v>
      </c>
      <c r="J50" s="868">
        <v>1150</v>
      </c>
      <c r="K50" s="878">
        <f>L50/C50</f>
        <v>10</v>
      </c>
      <c r="L50" s="868">
        <v>1150</v>
      </c>
      <c r="M50" s="878">
        <f>N50/C50</f>
        <v>10</v>
      </c>
      <c r="N50" s="868">
        <v>1150</v>
      </c>
    </row>
    <row r="51" spans="1:14">
      <c r="A51" s="222">
        <v>33</v>
      </c>
      <c r="B51" s="864" t="s">
        <v>1660</v>
      </c>
      <c r="C51" s="876">
        <f>F51/D51</f>
        <v>1000</v>
      </c>
      <c r="D51" s="866">
        <v>1</v>
      </c>
      <c r="E51" s="866" t="s">
        <v>1661</v>
      </c>
      <c r="F51" s="868">
        <v>1000</v>
      </c>
      <c r="G51" s="877">
        <f>H51/C51</f>
        <v>1</v>
      </c>
      <c r="H51" s="868">
        <v>1000</v>
      </c>
      <c r="I51" s="878">
        <f>J51/C51</f>
        <v>1</v>
      </c>
      <c r="J51" s="868">
        <v>1000</v>
      </c>
      <c r="K51" s="878">
        <f>L51/C51</f>
        <v>1</v>
      </c>
      <c r="L51" s="868">
        <v>1000</v>
      </c>
      <c r="M51" s="878">
        <f>N51/C51</f>
        <v>1</v>
      </c>
      <c r="N51" s="868">
        <v>1000</v>
      </c>
    </row>
    <row r="52" spans="1:14">
      <c r="A52" s="225">
        <v>34</v>
      </c>
      <c r="B52" s="864" t="s">
        <v>1662</v>
      </c>
      <c r="C52" s="876">
        <f>F52/D52</f>
        <v>850</v>
      </c>
      <c r="D52" s="866">
        <v>2</v>
      </c>
      <c r="E52" s="866" t="s">
        <v>1656</v>
      </c>
      <c r="F52" s="868">
        <v>1700</v>
      </c>
      <c r="G52" s="877">
        <f>H52/C52</f>
        <v>2</v>
      </c>
      <c r="H52" s="868">
        <v>1700</v>
      </c>
      <c r="I52" s="878">
        <f>J52/C52</f>
        <v>2</v>
      </c>
      <c r="J52" s="868">
        <v>1700</v>
      </c>
      <c r="K52" s="878">
        <f>L52/C52</f>
        <v>2</v>
      </c>
      <c r="L52" s="868">
        <v>1700</v>
      </c>
      <c r="M52" s="878">
        <f>N52/C52</f>
        <v>2</v>
      </c>
      <c r="N52" s="868">
        <v>1700</v>
      </c>
    </row>
    <row r="53" spans="1:14">
      <c r="A53" s="222">
        <v>35</v>
      </c>
      <c r="B53" s="864" t="s">
        <v>1663</v>
      </c>
      <c r="C53" s="876">
        <f>F53/D53</f>
        <v>370</v>
      </c>
      <c r="D53" s="866">
        <v>40</v>
      </c>
      <c r="E53" s="866" t="s">
        <v>1664</v>
      </c>
      <c r="F53" s="868">
        <v>14800</v>
      </c>
      <c r="G53" s="877">
        <f>H53/C53</f>
        <v>10</v>
      </c>
      <c r="H53" s="868">
        <v>3700</v>
      </c>
      <c r="I53" s="878">
        <f>J53/C53</f>
        <v>10</v>
      </c>
      <c r="J53" s="868">
        <v>3700</v>
      </c>
      <c r="K53" s="878">
        <f>L53/C53</f>
        <v>10</v>
      </c>
      <c r="L53" s="868">
        <v>3700</v>
      </c>
      <c r="M53" s="878">
        <f>N53/C53</f>
        <v>10</v>
      </c>
      <c r="N53" s="868">
        <v>3700</v>
      </c>
    </row>
    <row r="54" spans="1:14">
      <c r="A54" s="225">
        <v>36</v>
      </c>
      <c r="B54" s="864" t="s">
        <v>1665</v>
      </c>
      <c r="C54" s="876">
        <f>F54/D54</f>
        <v>370</v>
      </c>
      <c r="D54" s="866">
        <v>40</v>
      </c>
      <c r="E54" s="866" t="s">
        <v>1664</v>
      </c>
      <c r="F54" s="868">
        <v>14800</v>
      </c>
      <c r="G54" s="877">
        <f>H54/C54</f>
        <v>10</v>
      </c>
      <c r="H54" s="868">
        <v>3700</v>
      </c>
      <c r="I54" s="878">
        <f>J54/C54</f>
        <v>10</v>
      </c>
      <c r="J54" s="868">
        <v>3700</v>
      </c>
      <c r="K54" s="878">
        <f>L54/C54</f>
        <v>10</v>
      </c>
      <c r="L54" s="868">
        <v>3700</v>
      </c>
      <c r="M54" s="878">
        <f>N54/C54</f>
        <v>10</v>
      </c>
      <c r="N54" s="868">
        <v>3700</v>
      </c>
    </row>
    <row r="55" spans="1:14">
      <c r="A55" s="222">
        <v>37</v>
      </c>
      <c r="B55" s="864" t="s">
        <v>1666</v>
      </c>
      <c r="C55" s="876">
        <f>F55/D55</f>
        <v>370</v>
      </c>
      <c r="D55" s="866">
        <v>40</v>
      </c>
      <c r="E55" s="866" t="s">
        <v>1664</v>
      </c>
      <c r="F55" s="868">
        <v>14800</v>
      </c>
      <c r="G55" s="877">
        <f>H55/C55</f>
        <v>10</v>
      </c>
      <c r="H55" s="868">
        <v>3700</v>
      </c>
      <c r="I55" s="878">
        <f>J55/C55</f>
        <v>10</v>
      </c>
      <c r="J55" s="868">
        <v>3700</v>
      </c>
      <c r="K55" s="878">
        <f>L55/C55</f>
        <v>10</v>
      </c>
      <c r="L55" s="868">
        <v>3700</v>
      </c>
      <c r="M55" s="878">
        <f>N55/C55</f>
        <v>10</v>
      </c>
      <c r="N55" s="868">
        <v>3700</v>
      </c>
    </row>
    <row r="56" spans="1:14">
      <c r="A56" s="225">
        <v>38</v>
      </c>
      <c r="B56" s="864" t="s">
        <v>1667</v>
      </c>
      <c r="C56" s="876">
        <f>F56/D56</f>
        <v>370</v>
      </c>
      <c r="D56" s="866">
        <v>40</v>
      </c>
      <c r="E56" s="866" t="s">
        <v>1664</v>
      </c>
      <c r="F56" s="868">
        <v>14800</v>
      </c>
      <c r="G56" s="877">
        <f>H56/C56</f>
        <v>10</v>
      </c>
      <c r="H56" s="868">
        <v>3700</v>
      </c>
      <c r="I56" s="878">
        <f>J56/C56</f>
        <v>10</v>
      </c>
      <c r="J56" s="868">
        <v>3700</v>
      </c>
      <c r="K56" s="878">
        <f>L56/C56</f>
        <v>10</v>
      </c>
      <c r="L56" s="868">
        <v>3700</v>
      </c>
      <c r="M56" s="878">
        <f>N56/C56</f>
        <v>10</v>
      </c>
      <c r="N56" s="868">
        <v>3700</v>
      </c>
    </row>
    <row r="57" spans="1:14">
      <c r="A57" s="222">
        <v>39</v>
      </c>
      <c r="B57" s="871" t="s">
        <v>1668</v>
      </c>
      <c r="C57" s="876">
        <f>F57/D57</f>
        <v>65</v>
      </c>
      <c r="D57" s="866">
        <v>8</v>
      </c>
      <c r="E57" s="866" t="s">
        <v>1658</v>
      </c>
      <c r="F57" s="866">
        <v>520</v>
      </c>
      <c r="G57" s="877">
        <f>H57/C57</f>
        <v>4</v>
      </c>
      <c r="H57" s="866">
        <v>260</v>
      </c>
      <c r="I57" s="878">
        <f>J57/C57</f>
        <v>4</v>
      </c>
      <c r="J57" s="866">
        <v>260</v>
      </c>
      <c r="K57" s="878">
        <f>L57/C57</f>
        <v>4</v>
      </c>
      <c r="L57" s="866">
        <v>260</v>
      </c>
      <c r="M57" s="878">
        <f>N57/C57</f>
        <v>4</v>
      </c>
      <c r="N57" s="866">
        <v>260</v>
      </c>
    </row>
    <row r="58" spans="1:14">
      <c r="A58" s="225">
        <v>40</v>
      </c>
      <c r="B58" s="871" t="s">
        <v>1669</v>
      </c>
      <c r="C58" s="876">
        <f>F58/D58</f>
        <v>35</v>
      </c>
      <c r="D58" s="866">
        <v>8</v>
      </c>
      <c r="E58" s="866" t="s">
        <v>1656</v>
      </c>
      <c r="F58" s="866">
        <v>280</v>
      </c>
      <c r="G58" s="877">
        <f>H58/C58</f>
        <v>4</v>
      </c>
      <c r="H58" s="866">
        <v>140</v>
      </c>
      <c r="I58" s="878">
        <f>J58/C58</f>
        <v>4</v>
      </c>
      <c r="J58" s="866">
        <v>140</v>
      </c>
      <c r="K58" s="878">
        <f>L58/C58</f>
        <v>4</v>
      </c>
      <c r="L58" s="866">
        <v>140</v>
      </c>
      <c r="M58" s="878">
        <f>N58/C58</f>
        <v>4</v>
      </c>
      <c r="N58" s="866">
        <v>140</v>
      </c>
    </row>
    <row r="59" spans="1:14" customHeight="1" ht="25.5">
      <c r="A59" s="222">
        <v>41</v>
      </c>
      <c r="B59" s="871" t="s">
        <v>1670</v>
      </c>
      <c r="C59" s="876">
        <f>F59/D59</f>
        <v>150</v>
      </c>
      <c r="D59" s="866">
        <v>4</v>
      </c>
      <c r="E59" s="866" t="s">
        <v>1671</v>
      </c>
      <c r="F59" s="866">
        <v>600</v>
      </c>
      <c r="G59" s="877">
        <f>H59/C59</f>
        <v>4</v>
      </c>
      <c r="H59" s="866">
        <v>600</v>
      </c>
      <c r="I59" s="878">
        <f>J59/C59</f>
        <v>4</v>
      </c>
      <c r="J59" s="866">
        <v>600</v>
      </c>
      <c r="K59" s="878">
        <f>L59/C59</f>
        <v>4</v>
      </c>
      <c r="L59" s="866">
        <v>600</v>
      </c>
      <c r="M59" s="878">
        <f>N59/C59</f>
        <v>4</v>
      </c>
      <c r="N59" s="866">
        <v>600</v>
      </c>
    </row>
    <row r="60" spans="1:14">
      <c r="A60" s="225">
        <v>42</v>
      </c>
      <c r="B60" s="871" t="s">
        <v>1672</v>
      </c>
      <c r="C60" s="876">
        <f>F60/D60</f>
        <v>40</v>
      </c>
      <c r="D60" s="866">
        <v>20</v>
      </c>
      <c r="E60" s="866" t="s">
        <v>1673</v>
      </c>
      <c r="F60" s="866">
        <v>800</v>
      </c>
      <c r="G60" s="877">
        <f>H60/C60</f>
        <v>10</v>
      </c>
      <c r="H60" s="866">
        <v>400</v>
      </c>
      <c r="I60" s="878">
        <f>J60/C60</f>
        <v>10</v>
      </c>
      <c r="J60" s="866">
        <v>400</v>
      </c>
      <c r="K60" s="878">
        <f>L60/C60</f>
        <v>10</v>
      </c>
      <c r="L60" s="866">
        <v>400</v>
      </c>
      <c r="M60" s="878">
        <f>N60/C60</f>
        <v>10</v>
      </c>
      <c r="N60" s="866">
        <v>400</v>
      </c>
    </row>
    <row r="61" spans="1:14">
      <c r="A61" s="222">
        <v>43</v>
      </c>
      <c r="B61" s="871" t="s">
        <v>1674</v>
      </c>
      <c r="C61" s="876">
        <f>F61/D61</f>
        <v>60</v>
      </c>
      <c r="D61" s="866">
        <v>30</v>
      </c>
      <c r="E61" s="866" t="s">
        <v>1673</v>
      </c>
      <c r="F61" s="868">
        <v>1800</v>
      </c>
      <c r="G61" s="877">
        <f>H61/C61</f>
        <v>15</v>
      </c>
      <c r="H61" s="866">
        <v>900</v>
      </c>
      <c r="I61" s="878">
        <f>J61/C61</f>
        <v>15</v>
      </c>
      <c r="J61" s="866">
        <v>900</v>
      </c>
      <c r="K61" s="878">
        <f>L61/C61</f>
        <v>15</v>
      </c>
      <c r="L61" s="866">
        <v>900</v>
      </c>
      <c r="M61" s="878">
        <f>N61/C61</f>
        <v>15</v>
      </c>
      <c r="N61" s="866">
        <v>900</v>
      </c>
    </row>
    <row r="62" spans="1:14">
      <c r="A62" s="225">
        <v>44</v>
      </c>
      <c r="B62" s="871" t="s">
        <v>1675</v>
      </c>
      <c r="C62" s="876">
        <f>F62/D62</f>
        <v>2000</v>
      </c>
      <c r="D62" s="866">
        <v>10</v>
      </c>
      <c r="E62" s="866" t="s">
        <v>1673</v>
      </c>
      <c r="F62" s="868">
        <v>20000</v>
      </c>
      <c r="G62" s="877">
        <f>H62/C62</f>
        <v>5</v>
      </c>
      <c r="H62" s="868">
        <v>10000</v>
      </c>
      <c r="I62" s="878">
        <f>J62/C62</f>
        <v>5</v>
      </c>
      <c r="J62" s="868">
        <v>10000</v>
      </c>
      <c r="K62" s="878">
        <f>L62/C62</f>
        <v>5</v>
      </c>
      <c r="L62" s="868">
        <v>10000</v>
      </c>
      <c r="M62" s="878">
        <f>N62/C62</f>
        <v>5</v>
      </c>
      <c r="N62" s="868">
        <v>10000</v>
      </c>
    </row>
    <row r="63" spans="1:14">
      <c r="A63" s="222">
        <v>45</v>
      </c>
      <c r="B63" s="871" t="s">
        <v>1676</v>
      </c>
      <c r="C63" s="876">
        <f>F63/D63</f>
        <v>10</v>
      </c>
      <c r="D63" s="866">
        <v>30</v>
      </c>
      <c r="E63" s="866" t="s">
        <v>1656</v>
      </c>
      <c r="F63" s="866">
        <v>300</v>
      </c>
      <c r="G63" s="877">
        <f>H63/C63</f>
        <v>15</v>
      </c>
      <c r="H63" s="866">
        <v>150</v>
      </c>
      <c r="I63" s="878">
        <f>J63/C63</f>
        <v>15</v>
      </c>
      <c r="J63" s="866">
        <v>150</v>
      </c>
      <c r="K63" s="878">
        <f>L63/C63</f>
        <v>15</v>
      </c>
      <c r="L63" s="866">
        <v>150</v>
      </c>
      <c r="M63" s="878">
        <f>N63/C63</f>
        <v>15</v>
      </c>
      <c r="N63" s="866">
        <v>150</v>
      </c>
    </row>
    <row r="64" spans="1:14">
      <c r="A64" s="225">
        <v>46</v>
      </c>
      <c r="B64" s="871" t="s">
        <v>1677</v>
      </c>
      <c r="C64" s="876">
        <f>F64/D64</f>
        <v>25</v>
      </c>
      <c r="D64" s="866">
        <v>30</v>
      </c>
      <c r="E64" s="866" t="s">
        <v>1656</v>
      </c>
      <c r="F64" s="866">
        <v>750</v>
      </c>
      <c r="G64" s="877">
        <f>H64/C64</f>
        <v>15</v>
      </c>
      <c r="H64" s="866">
        <v>375</v>
      </c>
      <c r="I64" s="878">
        <f>J64/C64</f>
        <v>15</v>
      </c>
      <c r="J64" s="866">
        <v>375</v>
      </c>
      <c r="K64" s="878">
        <f>L64/C64</f>
        <v>15</v>
      </c>
      <c r="L64" s="866">
        <v>375</v>
      </c>
      <c r="M64" s="878">
        <f>N64/C64</f>
        <v>15</v>
      </c>
      <c r="N64" s="866">
        <v>375</v>
      </c>
    </row>
    <row r="65" spans="1:14">
      <c r="A65" s="222">
        <v>47</v>
      </c>
      <c r="B65" s="871" t="s">
        <v>1678</v>
      </c>
      <c r="C65" s="876">
        <f>F65/D65</f>
        <v>300</v>
      </c>
      <c r="D65" s="866">
        <v>2</v>
      </c>
      <c r="E65" s="866" t="s">
        <v>1656</v>
      </c>
      <c r="F65" s="866">
        <v>600</v>
      </c>
      <c r="G65" s="877">
        <f>H65/C65</f>
        <v>2</v>
      </c>
      <c r="H65" s="866">
        <v>600</v>
      </c>
      <c r="I65" s="878">
        <f>J65/C65</f>
        <v>2</v>
      </c>
      <c r="J65" s="866">
        <v>600</v>
      </c>
      <c r="K65" s="878">
        <f>L65/C65</f>
        <v>2</v>
      </c>
      <c r="L65" s="866">
        <v>600</v>
      </c>
      <c r="M65" s="878">
        <f>N65/C65</f>
        <v>2</v>
      </c>
      <c r="N65" s="866">
        <v>600</v>
      </c>
    </row>
    <row r="66" spans="1:14">
      <c r="A66" s="225">
        <v>48</v>
      </c>
      <c r="B66" s="871" t="s">
        <v>1679</v>
      </c>
      <c r="C66" s="876">
        <f>F66/D66</f>
        <v>300</v>
      </c>
      <c r="D66" s="866">
        <v>2</v>
      </c>
      <c r="E66" s="866" t="s">
        <v>1658</v>
      </c>
      <c r="F66" s="866">
        <v>600</v>
      </c>
      <c r="G66" s="877">
        <f>H66/C66</f>
        <v>2</v>
      </c>
      <c r="H66" s="866">
        <v>600</v>
      </c>
      <c r="I66" s="878">
        <f>J66/C66</f>
        <v>2</v>
      </c>
      <c r="J66" s="866">
        <v>600</v>
      </c>
      <c r="K66" s="878">
        <f>L66/C66</f>
        <v>2</v>
      </c>
      <c r="L66" s="866">
        <v>600</v>
      </c>
      <c r="M66" s="878">
        <f>N66/C66</f>
        <v>2</v>
      </c>
      <c r="N66" s="866">
        <v>600</v>
      </c>
    </row>
    <row r="67" spans="1:14">
      <c r="A67" s="222">
        <v>49</v>
      </c>
      <c r="B67" s="871" t="s">
        <v>1680</v>
      </c>
      <c r="C67" s="876">
        <f>F67/D67</f>
        <v>30</v>
      </c>
      <c r="D67" s="866">
        <v>40</v>
      </c>
      <c r="E67" s="866" t="s">
        <v>1656</v>
      </c>
      <c r="F67" s="868">
        <v>1200</v>
      </c>
      <c r="G67" s="877">
        <f>H67/C67</f>
        <v>20</v>
      </c>
      <c r="H67" s="866">
        <v>600</v>
      </c>
      <c r="I67" s="878">
        <f>J67/C67</f>
        <v>20</v>
      </c>
      <c r="J67" s="866">
        <v>600</v>
      </c>
      <c r="K67" s="878">
        <f>L67/C67</f>
        <v>20</v>
      </c>
      <c r="L67" s="866">
        <v>600</v>
      </c>
      <c r="M67" s="878">
        <f>N67/C67</f>
        <v>20</v>
      </c>
      <c r="N67" s="866">
        <v>600</v>
      </c>
    </row>
    <row r="68" spans="1:14">
      <c r="A68" s="225">
        <v>50</v>
      </c>
      <c r="B68" s="871" t="s">
        <v>1681</v>
      </c>
      <c r="C68" s="876">
        <f>F68/D68</f>
        <v>15</v>
      </c>
      <c r="D68" s="866">
        <v>20</v>
      </c>
      <c r="E68" s="866" t="s">
        <v>1656</v>
      </c>
      <c r="F68" s="866">
        <v>300</v>
      </c>
      <c r="G68" s="877">
        <f>H68/C68</f>
        <v>10</v>
      </c>
      <c r="H68" s="866">
        <v>150</v>
      </c>
      <c r="I68" s="878">
        <f>J68/C68</f>
        <v>10</v>
      </c>
      <c r="J68" s="866">
        <v>150</v>
      </c>
      <c r="K68" s="878">
        <f>L68/C68</f>
        <v>10</v>
      </c>
      <c r="L68" s="866">
        <v>150</v>
      </c>
      <c r="M68" s="878">
        <f>N68/C68</f>
        <v>10</v>
      </c>
      <c r="N68" s="866">
        <v>150</v>
      </c>
    </row>
    <row r="69" spans="1:14">
      <c r="A69" s="222">
        <v>51</v>
      </c>
      <c r="B69" s="871" t="s">
        <v>1682</v>
      </c>
      <c r="C69" s="876">
        <f>F69/D69</f>
        <v>120</v>
      </c>
      <c r="D69" s="866">
        <v>20</v>
      </c>
      <c r="E69" s="866" t="s">
        <v>1656</v>
      </c>
      <c r="F69" s="868">
        <v>2400</v>
      </c>
      <c r="G69" s="877">
        <f>H69/C69</f>
        <v>16.25</v>
      </c>
      <c r="H69" s="868">
        <v>1950</v>
      </c>
      <c r="I69" s="878">
        <f>J69/C69</f>
        <v>16.25</v>
      </c>
      <c r="J69" s="868">
        <v>1950</v>
      </c>
      <c r="K69" s="878">
        <f>L69/C69</f>
        <v>16.25</v>
      </c>
      <c r="L69" s="868">
        <v>1950</v>
      </c>
      <c r="M69" s="878">
        <f>N69/C69</f>
        <v>16.25</v>
      </c>
      <c r="N69" s="868">
        <v>1950</v>
      </c>
    </row>
    <row r="70" spans="1:14">
      <c r="A70" s="225">
        <v>52</v>
      </c>
      <c r="B70" s="879" t="s">
        <v>1683</v>
      </c>
      <c r="C70" s="876">
        <f>F70/D70</f>
        <v>52000</v>
      </c>
      <c r="D70" s="866">
        <v>1</v>
      </c>
      <c r="E70" s="866" t="s">
        <v>1661</v>
      </c>
      <c r="F70" s="880">
        <v>52000</v>
      </c>
      <c r="G70" s="877"/>
      <c r="H70" s="881"/>
      <c r="I70" s="878"/>
      <c r="J70" s="243"/>
      <c r="K70" s="878"/>
      <c r="L70" s="882"/>
      <c r="M70" s="878"/>
      <c r="N70" s="731"/>
    </row>
    <row r="71" spans="1:14">
      <c r="A71" s="222">
        <v>53</v>
      </c>
      <c r="B71" s="871" t="s">
        <v>1684</v>
      </c>
      <c r="C71" s="883">
        <f>F71/D71</f>
        <v>600</v>
      </c>
      <c r="D71" s="534">
        <v>8</v>
      </c>
      <c r="E71" s="866" t="s">
        <v>1661</v>
      </c>
      <c r="F71" s="884">
        <v>4800</v>
      </c>
      <c r="G71" s="834">
        <f>H71/C71</f>
        <v>2</v>
      </c>
      <c r="H71" s="884">
        <v>1200</v>
      </c>
      <c r="I71" s="878">
        <f>J71/C71</f>
        <v>2</v>
      </c>
      <c r="J71" s="884">
        <v>1200</v>
      </c>
      <c r="K71" s="878">
        <f>L71/C71</f>
        <v>2</v>
      </c>
      <c r="L71" s="884">
        <v>1200</v>
      </c>
      <c r="M71" s="878">
        <f>N71/C71</f>
        <v>2</v>
      </c>
      <c r="N71" s="884">
        <v>1200</v>
      </c>
    </row>
    <row r="72" spans="1:14">
      <c r="A72" s="225">
        <v>54</v>
      </c>
      <c r="B72" s="871" t="s">
        <v>1685</v>
      </c>
      <c r="C72" s="883">
        <f>F72/D72</f>
        <v>850</v>
      </c>
      <c r="D72" s="718">
        <v>8</v>
      </c>
      <c r="E72" s="866" t="s">
        <v>1661</v>
      </c>
      <c r="F72" s="884">
        <v>6800</v>
      </c>
      <c r="G72" s="517">
        <f>H72/C72</f>
        <v>2</v>
      </c>
      <c r="H72" s="884">
        <v>1700</v>
      </c>
      <c r="I72" s="878">
        <f>J72/C72</f>
        <v>2</v>
      </c>
      <c r="J72" s="884">
        <v>1700</v>
      </c>
      <c r="K72" s="878">
        <f>L72/C72</f>
        <v>2</v>
      </c>
      <c r="L72" s="884">
        <v>1700</v>
      </c>
      <c r="M72" s="878">
        <f>N72/C72</f>
        <v>2</v>
      </c>
      <c r="N72" s="884">
        <v>1700</v>
      </c>
    </row>
    <row r="73" spans="1:14">
      <c r="A73" s="222">
        <v>55</v>
      </c>
      <c r="B73" s="871" t="s">
        <v>1686</v>
      </c>
      <c r="C73" s="883">
        <f>F73/D73</f>
        <v>560</v>
      </c>
      <c r="D73" s="718">
        <v>8</v>
      </c>
      <c r="E73" s="866" t="s">
        <v>1661</v>
      </c>
      <c r="F73" s="884">
        <v>4480</v>
      </c>
      <c r="G73" s="517">
        <f>H73/C73</f>
        <v>2</v>
      </c>
      <c r="H73" s="884">
        <v>1120</v>
      </c>
      <c r="I73" s="878">
        <f>J73/C73</f>
        <v>2</v>
      </c>
      <c r="J73" s="884">
        <v>1120</v>
      </c>
      <c r="K73" s="878">
        <f>L73/C73</f>
        <v>2</v>
      </c>
      <c r="L73" s="884">
        <v>1120</v>
      </c>
      <c r="M73" s="878">
        <f>N73/C73</f>
        <v>2</v>
      </c>
      <c r="N73" s="884">
        <v>1120</v>
      </c>
    </row>
    <row r="74" spans="1:14">
      <c r="A74" s="225">
        <v>56</v>
      </c>
      <c r="B74" s="871" t="s">
        <v>1687</v>
      </c>
      <c r="C74" s="883">
        <f>F74/D74</f>
        <v>8250</v>
      </c>
      <c r="D74" s="718">
        <v>16</v>
      </c>
      <c r="E74" s="866" t="s">
        <v>1661</v>
      </c>
      <c r="F74" s="884">
        <v>132000</v>
      </c>
      <c r="G74" s="885">
        <f>H74/C74</f>
        <v>0.59393939393939</v>
      </c>
      <c r="H74" s="884">
        <v>4900</v>
      </c>
      <c r="I74" s="878">
        <f>J74/C74</f>
        <v>0.59393939393939</v>
      </c>
      <c r="J74" s="884">
        <v>4900</v>
      </c>
      <c r="K74" s="878">
        <f>L74/C74</f>
        <v>0.59393939393939</v>
      </c>
      <c r="L74" s="884">
        <v>4900</v>
      </c>
      <c r="M74" s="878">
        <f>N74/C74</f>
        <v>0.59393939393939</v>
      </c>
      <c r="N74" s="884">
        <v>4900</v>
      </c>
    </row>
    <row r="75" spans="1:14">
      <c r="A75" s="21" t="s">
        <v>82</v>
      </c>
      <c r="B75" s="211"/>
      <c r="C75" s="270">
        <f>SUM(C47:C74)</f>
        <v>69990</v>
      </c>
      <c r="D75" s="271">
        <f>SUM(D47:D74)</f>
        <v>530</v>
      </c>
      <c r="E75" s="272"/>
      <c r="F75" s="212">
        <f>SUM(F47:F74)</f>
        <v>303030</v>
      </c>
      <c r="G75" s="215">
        <f>SUM(G47:G74)</f>
        <v>217.84393939394</v>
      </c>
      <c r="H75" s="212">
        <f>SUM(H47:H74)</f>
        <v>50555</v>
      </c>
      <c r="I75" s="216">
        <f>SUM(I47:I74)</f>
        <v>217.84393939394</v>
      </c>
      <c r="J75" s="217">
        <f>SUM(J47:J74)</f>
        <v>50555</v>
      </c>
      <c r="K75" s="216">
        <f>SUM(K47:K74)</f>
        <v>217.84393939394</v>
      </c>
      <c r="L75" s="212">
        <f>SUM(L47:L74)</f>
        <v>50555</v>
      </c>
      <c r="M75" s="212">
        <f>SUM(M47:M74)</f>
        <v>217.84393939394</v>
      </c>
      <c r="N75" s="218">
        <f>SUM(N47:N74)</f>
        <v>50555</v>
      </c>
    </row>
    <row r="77" spans="1:14">
      <c r="A77" s="181" t="s">
        <v>0</v>
      </c>
      <c r="B77" s="181"/>
      <c r="C77" s="181"/>
    </row>
    <row r="78" spans="1:14">
      <c r="A78" s="182"/>
      <c r="B78" s="181"/>
      <c r="C78" s="181"/>
    </row>
    <row r="79" spans="1:14" customHeight="1" ht="15.75">
      <c r="F79" s="32" t="s">
        <v>1</v>
      </c>
      <c r="G79" s="32"/>
      <c r="H79" s="32"/>
      <c r="I79" s="32"/>
    </row>
    <row r="80" spans="1:14">
      <c r="G80" s="35" t="s">
        <v>2</v>
      </c>
      <c r="H80" s="35"/>
    </row>
    <row r="82" spans="1:14">
      <c r="A82" s="310" t="s">
        <v>541</v>
      </c>
      <c r="B82" s="310"/>
      <c r="C82" s="310"/>
      <c r="D82" s="310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>
      <c r="A83" s="41" t="s">
        <v>542</v>
      </c>
      <c r="B83" s="41"/>
      <c r="C83" s="41"/>
      <c r="D83" s="41"/>
      <c r="E83" s="41"/>
      <c r="F83" s="42" t="s">
        <v>5</v>
      </c>
      <c r="G83" s="42"/>
      <c r="H83" s="42"/>
      <c r="I83" s="42"/>
      <c r="J83" s="42"/>
      <c r="K83" s="43" t="s">
        <v>1063</v>
      </c>
      <c r="L83" s="43"/>
      <c r="M83" s="43"/>
      <c r="N83" s="43"/>
    </row>
    <row r="84" spans="1:14">
      <c r="A84" s="184" t="s">
        <v>1631</v>
      </c>
      <c r="B84" s="184"/>
      <c r="C84" s="184"/>
      <c r="D84" s="184"/>
      <c r="E84" s="184"/>
      <c r="F84" s="45" t="s">
        <v>8</v>
      </c>
      <c r="G84" s="42" t="s">
        <v>9</v>
      </c>
      <c r="H84" s="42"/>
      <c r="I84" s="42" t="s">
        <v>10</v>
      </c>
      <c r="J84" s="42"/>
      <c r="K84" s="46" t="s">
        <v>11</v>
      </c>
      <c r="L84" s="46"/>
      <c r="M84" s="46"/>
      <c r="N84" s="46"/>
    </row>
    <row r="85" spans="1:14">
      <c r="A85" s="47" t="s">
        <v>12</v>
      </c>
      <c r="B85" s="47" t="s">
        <v>13</v>
      </c>
      <c r="C85" s="47" t="s">
        <v>14</v>
      </c>
      <c r="D85" s="48" t="s">
        <v>15</v>
      </c>
      <c r="E85" s="49"/>
      <c r="F85" s="47" t="s">
        <v>16</v>
      </c>
      <c r="G85" s="42" t="s">
        <v>17</v>
      </c>
      <c r="H85" s="42"/>
      <c r="I85" s="42"/>
      <c r="J85" s="42"/>
      <c r="K85" s="42"/>
      <c r="L85" s="42"/>
      <c r="M85" s="42"/>
      <c r="N85" s="42"/>
    </row>
    <row r="86" spans="1:14">
      <c r="A86" s="47"/>
      <c r="B86" s="47"/>
      <c r="C86" s="47"/>
      <c r="D86" s="50"/>
      <c r="E86" s="51"/>
      <c r="F86" s="47"/>
      <c r="G86" s="52" t="s">
        <v>18</v>
      </c>
      <c r="H86" s="52"/>
      <c r="I86" s="185" t="s">
        <v>19</v>
      </c>
      <c r="J86" s="185"/>
      <c r="K86" s="54" t="s">
        <v>20</v>
      </c>
      <c r="L86" s="54"/>
      <c r="M86" s="186" t="s">
        <v>21</v>
      </c>
      <c r="N86" s="186"/>
    </row>
    <row r="87" spans="1:14">
      <c r="A87" s="47"/>
      <c r="B87" s="187"/>
      <c r="C87" s="47"/>
      <c r="D87" s="57" t="s">
        <v>22</v>
      </c>
      <c r="E87" s="57" t="s">
        <v>13</v>
      </c>
      <c r="F87" s="187"/>
      <c r="G87" s="45" t="s">
        <v>23</v>
      </c>
      <c r="H87" s="220" t="s">
        <v>24</v>
      </c>
      <c r="I87" s="220" t="s">
        <v>23</v>
      </c>
      <c r="J87" s="220" t="s">
        <v>24</v>
      </c>
      <c r="K87" s="220" t="s">
        <v>23</v>
      </c>
      <c r="L87" s="220" t="s">
        <v>24</v>
      </c>
      <c r="M87" s="220" t="s">
        <v>23</v>
      </c>
      <c r="N87" s="220" t="s">
        <v>24</v>
      </c>
    </row>
    <row r="88" spans="1:14">
      <c r="A88" s="222">
        <v>57</v>
      </c>
      <c r="B88" s="871" t="s">
        <v>1688</v>
      </c>
      <c r="C88" s="886">
        <f>F88/D88</f>
        <v>816.66666666667</v>
      </c>
      <c r="D88" s="887">
        <v>24</v>
      </c>
      <c r="E88" s="515" t="s">
        <v>1658</v>
      </c>
      <c r="F88" s="884">
        <v>19600</v>
      </c>
      <c r="G88" s="888">
        <f>H88/C88</f>
        <v>80.816326530612</v>
      </c>
      <c r="H88" s="884">
        <v>66000</v>
      </c>
      <c r="I88" s="718"/>
      <c r="J88" s="889"/>
      <c r="K88" s="718"/>
      <c r="L88" s="889"/>
      <c r="M88" s="230"/>
      <c r="N88" s="884">
        <v>66000</v>
      </c>
    </row>
    <row r="89" spans="1:14">
      <c r="A89" s="225">
        <v>58</v>
      </c>
      <c r="B89" s="871" t="s">
        <v>1689</v>
      </c>
      <c r="C89" s="886">
        <f>F89/D89</f>
        <v>6500</v>
      </c>
      <c r="D89" s="887">
        <v>24</v>
      </c>
      <c r="E89" s="515" t="s">
        <v>1658</v>
      </c>
      <c r="F89" s="884">
        <v>156000</v>
      </c>
      <c r="G89" s="890">
        <v>1</v>
      </c>
      <c r="H89" s="889" t="s">
        <v>1690</v>
      </c>
      <c r="I89" s="718"/>
      <c r="J89" s="889"/>
      <c r="K89" s="718"/>
      <c r="L89" s="889"/>
      <c r="M89" s="230"/>
      <c r="N89" s="889" t="s">
        <v>1690</v>
      </c>
    </row>
    <row r="90" spans="1:14">
      <c r="A90" s="225">
        <v>59</v>
      </c>
      <c r="B90" s="871" t="s">
        <v>1691</v>
      </c>
      <c r="C90" s="886">
        <f>F90/D90</f>
        <v>630</v>
      </c>
      <c r="D90" s="887">
        <v>30</v>
      </c>
      <c r="E90" s="515" t="s">
        <v>1658</v>
      </c>
      <c r="F90" s="884">
        <v>18900</v>
      </c>
      <c r="G90" s="888">
        <f>H90/C90</f>
        <v>15</v>
      </c>
      <c r="H90" s="884">
        <v>9450</v>
      </c>
      <c r="I90" s="718"/>
      <c r="J90" s="889"/>
      <c r="K90" s="718"/>
      <c r="L90" s="889"/>
      <c r="M90" s="230"/>
      <c r="N90" s="884">
        <v>9450</v>
      </c>
    </row>
    <row r="91" spans="1:14">
      <c r="A91" s="225">
        <v>60</v>
      </c>
      <c r="B91" s="871" t="s">
        <v>1692</v>
      </c>
      <c r="C91" s="886">
        <f>F91/D91</f>
        <v>350</v>
      </c>
      <c r="D91" s="887">
        <v>100</v>
      </c>
      <c r="E91" s="515" t="s">
        <v>1658</v>
      </c>
      <c r="F91" s="884">
        <v>35000</v>
      </c>
      <c r="G91" s="888">
        <f>H91/C91</f>
        <v>25</v>
      </c>
      <c r="H91" s="884">
        <v>8750</v>
      </c>
      <c r="I91" s="891">
        <f>J91/C91</f>
        <v>25</v>
      </c>
      <c r="J91" s="884">
        <v>8750</v>
      </c>
      <c r="K91" s="891">
        <f>L91/C91</f>
        <v>25</v>
      </c>
      <c r="L91" s="884">
        <v>8750</v>
      </c>
      <c r="M91" s="892">
        <f>N91/C91</f>
        <v>25</v>
      </c>
      <c r="N91" s="884">
        <v>8750</v>
      </c>
    </row>
    <row r="92" spans="1:14">
      <c r="A92" s="225">
        <v>61</v>
      </c>
      <c r="B92" s="871" t="s">
        <v>1693</v>
      </c>
      <c r="C92" s="886">
        <f>F92/D92</f>
        <v>6500</v>
      </c>
      <c r="D92" s="887">
        <v>4</v>
      </c>
      <c r="E92" s="515" t="s">
        <v>1658</v>
      </c>
      <c r="F92" s="884">
        <v>26000</v>
      </c>
      <c r="G92" s="888">
        <f>H92/C92</f>
        <v>1</v>
      </c>
      <c r="H92" s="884">
        <v>6500</v>
      </c>
      <c r="I92" s="891">
        <f>J92/C92</f>
        <v>1</v>
      </c>
      <c r="J92" s="884">
        <v>6500</v>
      </c>
      <c r="K92" s="891">
        <f>L92/C92</f>
        <v>1</v>
      </c>
      <c r="L92" s="884">
        <v>6500</v>
      </c>
      <c r="M92" s="892">
        <f>N92/C92</f>
        <v>1</v>
      </c>
      <c r="N92" s="884">
        <v>6500</v>
      </c>
    </row>
    <row r="93" spans="1:14">
      <c r="A93" s="225">
        <v>62</v>
      </c>
      <c r="B93" s="879" t="s">
        <v>1694</v>
      </c>
      <c r="C93" s="893">
        <f>F93/D93</f>
        <v>350</v>
      </c>
      <c r="D93" s="894">
        <v>40</v>
      </c>
      <c r="E93" s="526" t="s">
        <v>1658</v>
      </c>
      <c r="F93" s="895">
        <v>14000</v>
      </c>
      <c r="G93" s="896">
        <f>H93/C93</f>
        <v>10</v>
      </c>
      <c r="H93" s="897">
        <v>3500</v>
      </c>
      <c r="I93" s="898">
        <f>J93/C93</f>
        <v>10</v>
      </c>
      <c r="J93" s="897">
        <v>3500</v>
      </c>
      <c r="L93" s="897">
        <v>3500</v>
      </c>
      <c r="M93" s="899">
        <f>N93/C93</f>
        <v>10</v>
      </c>
      <c r="N93" s="897">
        <v>3500</v>
      </c>
    </row>
    <row r="94" spans="1:14">
      <c r="A94" s="225">
        <v>63</v>
      </c>
      <c r="B94" s="871" t="s">
        <v>130</v>
      </c>
      <c r="C94" s="900">
        <f>F94/D94</f>
        <v>440</v>
      </c>
      <c r="D94" s="901">
        <v>3000</v>
      </c>
      <c r="E94" s="718" t="s">
        <v>1240</v>
      </c>
      <c r="F94" s="884">
        <v>1320000</v>
      </c>
      <c r="G94" s="896">
        <f>H94/C94</f>
        <v>750</v>
      </c>
      <c r="H94" s="884">
        <v>330000</v>
      </c>
      <c r="I94" s="898">
        <f>J94/C94</f>
        <v>750</v>
      </c>
      <c r="J94" s="884">
        <v>330000</v>
      </c>
      <c r="K94" s="898">
        <f>L93/C93</f>
        <v>10</v>
      </c>
      <c r="L94" s="884">
        <v>330000</v>
      </c>
      <c r="M94" s="899">
        <f>N94/C94</f>
        <v>750</v>
      </c>
      <c r="N94" s="884">
        <v>330000</v>
      </c>
    </row>
    <row r="95" spans="1:14">
      <c r="A95" s="225">
        <v>64</v>
      </c>
      <c r="B95" s="871" t="s">
        <v>689</v>
      </c>
      <c r="C95" s="900">
        <f>F95/D95</f>
        <v>300</v>
      </c>
      <c r="D95" s="889">
        <v>250</v>
      </c>
      <c r="E95" s="718" t="s">
        <v>1240</v>
      </c>
      <c r="F95" s="884">
        <v>75000</v>
      </c>
      <c r="G95" s="896">
        <f>H95/C95</f>
        <v>63</v>
      </c>
      <c r="H95" s="884">
        <v>18900</v>
      </c>
      <c r="I95" s="898">
        <f>J95/C95</f>
        <v>63</v>
      </c>
      <c r="J95" s="884">
        <v>18900</v>
      </c>
      <c r="K95" s="898">
        <f>L94/C94</f>
        <v>750</v>
      </c>
      <c r="L95" s="884">
        <v>18900</v>
      </c>
      <c r="M95" s="899">
        <f>N95/C95</f>
        <v>63</v>
      </c>
      <c r="N95" s="884">
        <v>18900</v>
      </c>
    </row>
    <row r="96" spans="1:14">
      <c r="A96" s="225">
        <v>65</v>
      </c>
      <c r="B96" s="871" t="s">
        <v>989</v>
      </c>
      <c r="C96" s="900">
        <f>F96/D96</f>
        <v>300</v>
      </c>
      <c r="D96" s="889">
        <v>40</v>
      </c>
      <c r="E96" s="718" t="s">
        <v>1240</v>
      </c>
      <c r="F96" s="884">
        <v>12000</v>
      </c>
      <c r="G96" s="896">
        <f>H96/C96</f>
        <v>10</v>
      </c>
      <c r="H96" s="884">
        <v>3000</v>
      </c>
      <c r="I96" s="898">
        <f>J96/C96</f>
        <v>10</v>
      </c>
      <c r="J96" s="884">
        <v>3000</v>
      </c>
      <c r="K96" s="898">
        <f>L95/C95</f>
        <v>63</v>
      </c>
      <c r="L96" s="884">
        <v>3000</v>
      </c>
      <c r="M96" s="899">
        <f>N96/C96</f>
        <v>10</v>
      </c>
      <c r="N96" s="884">
        <v>3000</v>
      </c>
    </row>
    <row r="97" spans="1:14">
      <c r="A97" s="225">
        <v>66</v>
      </c>
      <c r="B97" s="871" t="s">
        <v>134</v>
      </c>
      <c r="C97" s="900">
        <f>F97/D97</f>
        <v>315</v>
      </c>
      <c r="D97" s="889">
        <v>100</v>
      </c>
      <c r="E97" s="718" t="s">
        <v>1240</v>
      </c>
      <c r="F97" s="884">
        <v>31500</v>
      </c>
      <c r="G97" s="896">
        <f>H97/C97</f>
        <v>25</v>
      </c>
      <c r="H97" s="884">
        <v>7875</v>
      </c>
      <c r="I97" s="898">
        <f>J97/C97</f>
        <v>25</v>
      </c>
      <c r="J97" s="884">
        <v>7875</v>
      </c>
      <c r="K97" s="898">
        <f>L96/C96</f>
        <v>10</v>
      </c>
      <c r="L97" s="884">
        <v>7875</v>
      </c>
      <c r="M97" s="899">
        <f>N97/C97</f>
        <v>25</v>
      </c>
      <c r="N97" s="884">
        <v>7875</v>
      </c>
    </row>
    <row r="98" spans="1:14">
      <c r="A98" s="225">
        <v>67</v>
      </c>
      <c r="B98" s="871" t="s">
        <v>714</v>
      </c>
      <c r="C98" s="900">
        <f>F98/D98</f>
        <v>200</v>
      </c>
      <c r="D98" s="889">
        <v>30</v>
      </c>
      <c r="E98" s="718" t="s">
        <v>1240</v>
      </c>
      <c r="F98" s="884">
        <v>6000</v>
      </c>
      <c r="G98" s="896">
        <f>H98/C98</f>
        <v>8</v>
      </c>
      <c r="H98" s="884">
        <v>1600</v>
      </c>
      <c r="I98" s="898">
        <f>J98/C98</f>
        <v>8</v>
      </c>
      <c r="J98" s="884">
        <v>1600</v>
      </c>
      <c r="K98" s="898">
        <f>L97/C97</f>
        <v>25</v>
      </c>
      <c r="L98" s="884">
        <v>1400</v>
      </c>
      <c r="M98" s="899">
        <f>N98/C98</f>
        <v>7</v>
      </c>
      <c r="N98" s="884">
        <v>1400</v>
      </c>
    </row>
    <row r="99" spans="1:14">
      <c r="A99" s="225">
        <v>68</v>
      </c>
      <c r="B99" s="871" t="s">
        <v>1695</v>
      </c>
      <c r="C99" s="900">
        <f>F99/D99</f>
        <v>1000</v>
      </c>
      <c r="D99" s="889">
        <v>28</v>
      </c>
      <c r="E99" s="718" t="s">
        <v>1240</v>
      </c>
      <c r="F99" s="884">
        <v>28000</v>
      </c>
      <c r="G99" s="896">
        <f>H99/C99</f>
        <v>7</v>
      </c>
      <c r="H99" s="884">
        <v>7000</v>
      </c>
      <c r="I99" s="898">
        <f>J99/C99</f>
        <v>7</v>
      </c>
      <c r="J99" s="884">
        <v>7000</v>
      </c>
      <c r="K99" s="898">
        <f>L98/C98</f>
        <v>7</v>
      </c>
      <c r="L99" s="884">
        <v>7000</v>
      </c>
      <c r="M99" s="899">
        <f>N99/C99</f>
        <v>7</v>
      </c>
      <c r="N99" s="884">
        <v>7000</v>
      </c>
    </row>
    <row r="100" spans="1:14">
      <c r="A100" s="225">
        <v>69</v>
      </c>
      <c r="B100" s="879" t="s">
        <v>1696</v>
      </c>
      <c r="C100" s="900">
        <f>F100/D100</f>
        <v>1000</v>
      </c>
      <c r="D100" s="902">
        <v>27</v>
      </c>
      <c r="E100" s="727" t="s">
        <v>1240</v>
      </c>
      <c r="F100" s="897">
        <v>27000</v>
      </c>
      <c r="G100" s="896">
        <f>H100/C100</f>
        <v>7</v>
      </c>
      <c r="H100" s="897">
        <v>7000</v>
      </c>
      <c r="I100" s="898">
        <f>J100/C100</f>
        <v>7</v>
      </c>
      <c r="J100" s="897">
        <v>7000</v>
      </c>
      <c r="K100" s="898">
        <f>L99/C99</f>
        <v>7</v>
      </c>
      <c r="L100" s="897">
        <v>7000</v>
      </c>
      <c r="M100" s="899">
        <f>N100/C100</f>
        <v>7</v>
      </c>
      <c r="N100" s="897">
        <v>7000</v>
      </c>
    </row>
    <row r="101" spans="1:14">
      <c r="A101" s="225">
        <v>70</v>
      </c>
      <c r="B101" s="871" t="s">
        <v>1697</v>
      </c>
      <c r="C101" s="903">
        <f>F101/D101</f>
        <v>300</v>
      </c>
      <c r="D101" s="866">
        <v>155</v>
      </c>
      <c r="E101" s="718" t="s">
        <v>1658</v>
      </c>
      <c r="F101" s="868">
        <v>46500</v>
      </c>
      <c r="G101" s="891">
        <f>H101/C101</f>
        <v>39</v>
      </c>
      <c r="H101" s="868">
        <v>11700</v>
      </c>
      <c r="I101" s="891">
        <f>J101/C101</f>
        <v>39</v>
      </c>
      <c r="J101" s="868">
        <v>11700</v>
      </c>
      <c r="K101" s="891">
        <f>L100/C100</f>
        <v>7</v>
      </c>
      <c r="L101" s="868">
        <v>11700</v>
      </c>
      <c r="M101" s="892">
        <f>N101/C101</f>
        <v>39</v>
      </c>
      <c r="N101" s="868">
        <v>11700</v>
      </c>
    </row>
    <row r="102" spans="1:14">
      <c r="A102" s="225">
        <v>71</v>
      </c>
      <c r="B102" s="871" t="s">
        <v>1698</v>
      </c>
      <c r="C102" s="903">
        <f>F102/D102</f>
        <v>350</v>
      </c>
      <c r="D102" s="866">
        <v>155</v>
      </c>
      <c r="E102" s="718" t="s">
        <v>1658</v>
      </c>
      <c r="F102" s="868">
        <v>54250</v>
      </c>
      <c r="G102" s="891">
        <f>H102/C102</f>
        <v>39</v>
      </c>
      <c r="H102" s="868">
        <v>13650</v>
      </c>
      <c r="I102" s="891">
        <f>J102/C102</f>
        <v>39</v>
      </c>
      <c r="J102" s="868">
        <v>13650</v>
      </c>
      <c r="K102" s="891">
        <f>L101/C101</f>
        <v>39</v>
      </c>
      <c r="L102" s="868">
        <v>13650</v>
      </c>
      <c r="M102" s="892">
        <f>N102/C102</f>
        <v>39</v>
      </c>
      <c r="N102" s="868">
        <v>13650</v>
      </c>
    </row>
    <row r="103" spans="1:14">
      <c r="A103" s="225">
        <v>72</v>
      </c>
      <c r="B103" s="871" t="s">
        <v>1699</v>
      </c>
      <c r="C103" s="903">
        <f>F103/D103</f>
        <v>80</v>
      </c>
      <c r="D103" s="866">
        <v>80</v>
      </c>
      <c r="E103" s="718" t="s">
        <v>1658</v>
      </c>
      <c r="F103" s="868">
        <v>6400</v>
      </c>
      <c r="G103" s="891">
        <f>H103/C103</f>
        <v>20</v>
      </c>
      <c r="H103" s="868">
        <v>1600</v>
      </c>
      <c r="I103" s="891">
        <f>J103/C103</f>
        <v>20</v>
      </c>
      <c r="J103" s="868">
        <v>1600</v>
      </c>
      <c r="K103" s="891">
        <f>L102/C102</f>
        <v>39</v>
      </c>
      <c r="L103" s="868">
        <v>1600</v>
      </c>
      <c r="M103" s="892">
        <f>N103/C103</f>
        <v>20</v>
      </c>
      <c r="N103" s="868">
        <v>1600</v>
      </c>
    </row>
    <row r="104" spans="1:14">
      <c r="A104" s="225">
        <v>73</v>
      </c>
      <c r="B104" s="871" t="s">
        <v>1700</v>
      </c>
      <c r="C104" s="903">
        <f>F104/D104</f>
        <v>80</v>
      </c>
      <c r="D104" s="866">
        <v>80</v>
      </c>
      <c r="E104" s="718" t="s">
        <v>1658</v>
      </c>
      <c r="F104" s="868">
        <v>6400</v>
      </c>
      <c r="G104" s="891">
        <f>H104/C104</f>
        <v>20</v>
      </c>
      <c r="H104" s="868">
        <v>1600</v>
      </c>
      <c r="I104" s="891">
        <f>J104/C104</f>
        <v>20</v>
      </c>
      <c r="J104" s="868">
        <v>1600</v>
      </c>
      <c r="K104" s="891">
        <f>L103/C103</f>
        <v>20</v>
      </c>
      <c r="L104" s="868">
        <v>1600</v>
      </c>
      <c r="M104" s="892">
        <f>N104/C104</f>
        <v>20</v>
      </c>
      <c r="N104" s="868">
        <v>1600</v>
      </c>
    </row>
    <row r="105" spans="1:14">
      <c r="A105" s="225">
        <v>74</v>
      </c>
      <c r="B105" s="871" t="s">
        <v>1701</v>
      </c>
      <c r="C105" s="903">
        <f>F105/D105</f>
        <v>78</v>
      </c>
      <c r="D105" s="866">
        <v>120</v>
      </c>
      <c r="E105" s="718" t="s">
        <v>1658</v>
      </c>
      <c r="F105" s="868">
        <v>9360</v>
      </c>
      <c r="G105" s="891">
        <f>H105/C105</f>
        <v>30</v>
      </c>
      <c r="H105" s="868">
        <v>2340</v>
      </c>
      <c r="I105" s="891">
        <f>J105/C105</f>
        <v>30</v>
      </c>
      <c r="J105" s="868">
        <v>2340</v>
      </c>
      <c r="K105" s="891">
        <f>L104/C104</f>
        <v>20</v>
      </c>
      <c r="L105" s="868">
        <v>2340</v>
      </c>
      <c r="M105" s="892">
        <f>N105/C105</f>
        <v>30</v>
      </c>
      <c r="N105" s="868">
        <v>2340</v>
      </c>
    </row>
    <row r="106" spans="1:14">
      <c r="A106" s="225">
        <v>75</v>
      </c>
      <c r="B106" s="871" t="s">
        <v>1702</v>
      </c>
      <c r="C106" s="903">
        <f>F106/D106</f>
        <v>150</v>
      </c>
      <c r="D106" s="866">
        <v>80</v>
      </c>
      <c r="E106" s="718" t="s">
        <v>1658</v>
      </c>
      <c r="F106" s="868">
        <v>12000</v>
      </c>
      <c r="G106" s="891">
        <f>H106/C106</f>
        <v>40</v>
      </c>
      <c r="H106" s="868">
        <v>6000</v>
      </c>
      <c r="I106" s="891">
        <f>J106/C106</f>
        <v>0</v>
      </c>
      <c r="J106" s="235"/>
      <c r="K106" s="891">
        <f>L105/C105</f>
        <v>30</v>
      </c>
      <c r="L106" s="235"/>
      <c r="M106" s="892">
        <f>N106/C106</f>
        <v>40</v>
      </c>
      <c r="N106" s="868">
        <v>6000</v>
      </c>
    </row>
    <row r="107" spans="1:14">
      <c r="A107" s="225">
        <v>76</v>
      </c>
      <c r="B107" s="871" t="s">
        <v>1703</v>
      </c>
      <c r="C107" s="903">
        <f>F107/D107</f>
        <v>1990</v>
      </c>
      <c r="D107" s="866">
        <v>3</v>
      </c>
      <c r="E107" s="718" t="s">
        <v>1658</v>
      </c>
      <c r="F107" s="868">
        <v>5970</v>
      </c>
      <c r="G107" s="891">
        <f>H107/C107</f>
        <v>3</v>
      </c>
      <c r="H107" s="868">
        <v>5970</v>
      </c>
      <c r="I107" s="891">
        <f>J107/C107</f>
        <v>0</v>
      </c>
      <c r="J107" s="235"/>
      <c r="K107" s="891">
        <f>L106/C106</f>
        <v>0</v>
      </c>
      <c r="L107" s="239"/>
      <c r="M107" s="892"/>
      <c r="N107" s="866" t="s">
        <v>846</v>
      </c>
    </row>
    <row r="108" spans="1:14">
      <c r="A108" s="225">
        <v>77</v>
      </c>
      <c r="B108" s="871" t="s">
        <v>1704</v>
      </c>
      <c r="C108" s="903">
        <f>F108/D108</f>
        <v>2850</v>
      </c>
      <c r="D108" s="866">
        <v>6</v>
      </c>
      <c r="E108" s="718" t="s">
        <v>1658</v>
      </c>
      <c r="F108" s="868">
        <v>17100</v>
      </c>
      <c r="G108" s="891">
        <f>H108/C108</f>
        <v>6</v>
      </c>
      <c r="H108" s="868">
        <v>17100</v>
      </c>
      <c r="I108" s="891">
        <f>J108/C108</f>
        <v>0</v>
      </c>
      <c r="J108" s="742"/>
      <c r="K108" s="891">
        <f>L107/C107</f>
        <v>0</v>
      </c>
      <c r="L108" s="742"/>
      <c r="M108" s="892">
        <f>N108/C108</f>
        <v>0</v>
      </c>
      <c r="N108" s="866"/>
    </row>
    <row r="109" spans="1:14">
      <c r="A109" s="225">
        <v>78</v>
      </c>
      <c r="B109" s="871" t="s">
        <v>1705</v>
      </c>
      <c r="C109" s="903">
        <f>F109/D109</f>
        <v>690</v>
      </c>
      <c r="D109" s="866">
        <v>3</v>
      </c>
      <c r="E109" s="718" t="s">
        <v>1658</v>
      </c>
      <c r="F109" s="868">
        <v>2070</v>
      </c>
      <c r="G109" s="891">
        <f>H109/C109</f>
        <v>3</v>
      </c>
      <c r="H109" s="868">
        <v>2070</v>
      </c>
      <c r="I109" s="891">
        <f>J109/C109</f>
        <v>0</v>
      </c>
      <c r="J109" s="742"/>
      <c r="K109" s="891">
        <f>L108/C108</f>
        <v>0</v>
      </c>
      <c r="L109" s="742"/>
      <c r="M109" s="892"/>
      <c r="N109" s="866" t="s">
        <v>846</v>
      </c>
    </row>
    <row r="110" spans="1:14">
      <c r="A110" s="225">
        <v>79</v>
      </c>
      <c r="B110" s="871" t="s">
        <v>1706</v>
      </c>
      <c r="C110" s="903">
        <f>F110/D110</f>
        <v>2400</v>
      </c>
      <c r="D110" s="866">
        <v>2</v>
      </c>
      <c r="E110" s="718" t="s">
        <v>1658</v>
      </c>
      <c r="F110" s="868">
        <v>4800</v>
      </c>
      <c r="G110" s="891">
        <f>H110/C110</f>
        <v>2</v>
      </c>
      <c r="H110" s="868">
        <v>4800</v>
      </c>
      <c r="I110" s="891">
        <f>J110/C110</f>
        <v>0</v>
      </c>
      <c r="J110" s="742"/>
      <c r="K110" s="891">
        <f>L109/C109</f>
        <v>0</v>
      </c>
      <c r="L110" s="742"/>
      <c r="M110" s="892"/>
      <c r="N110" s="866" t="s">
        <v>846</v>
      </c>
    </row>
    <row r="111" spans="1:14">
      <c r="A111" s="225">
        <v>80</v>
      </c>
      <c r="B111" s="871" t="s">
        <v>1707</v>
      </c>
      <c r="C111" s="903">
        <f>F111/D111</f>
        <v>1600</v>
      </c>
      <c r="D111" s="866">
        <v>3</v>
      </c>
      <c r="E111" s="718" t="s">
        <v>1658</v>
      </c>
      <c r="F111" s="868">
        <v>4800</v>
      </c>
      <c r="G111" s="891">
        <f>H111/C111</f>
        <v>3</v>
      </c>
      <c r="H111" s="868">
        <v>4800</v>
      </c>
      <c r="I111" s="891">
        <f>J111/C111</f>
        <v>0</v>
      </c>
      <c r="J111" s="747"/>
      <c r="K111" s="891">
        <f>L110/C110</f>
        <v>0</v>
      </c>
      <c r="L111" s="748"/>
      <c r="M111" s="892"/>
      <c r="N111" s="866" t="s">
        <v>846</v>
      </c>
    </row>
    <row r="112" spans="1:14">
      <c r="A112" s="225">
        <v>81</v>
      </c>
      <c r="B112" s="871" t="s">
        <v>1708</v>
      </c>
      <c r="C112" s="903">
        <f>F112/D112</f>
        <v>35</v>
      </c>
      <c r="D112" s="866">
        <v>100</v>
      </c>
      <c r="E112" s="718" t="s">
        <v>1658</v>
      </c>
      <c r="F112" s="868">
        <v>3500</v>
      </c>
      <c r="G112" s="891">
        <f>H112/C112</f>
        <v>50</v>
      </c>
      <c r="H112" s="868">
        <v>1750</v>
      </c>
      <c r="I112" s="891">
        <f>J112/C112</f>
        <v>0</v>
      </c>
      <c r="J112" s="747"/>
      <c r="K112" s="891">
        <f>L111/C111</f>
        <v>0</v>
      </c>
      <c r="L112" s="742"/>
      <c r="M112" s="892">
        <f>N112/C112</f>
        <v>50</v>
      </c>
      <c r="N112" s="868">
        <v>1750</v>
      </c>
    </row>
    <row r="113" spans="1:14">
      <c r="A113" s="225">
        <v>82</v>
      </c>
      <c r="B113" s="871" t="s">
        <v>1709</v>
      </c>
      <c r="C113" s="903">
        <f>F113/D113</f>
        <v>500</v>
      </c>
      <c r="D113" s="866">
        <v>4</v>
      </c>
      <c r="E113" s="718" t="s">
        <v>1658</v>
      </c>
      <c r="F113" s="868">
        <v>2000</v>
      </c>
      <c r="G113" s="891">
        <f>H113/C113</f>
        <v>2</v>
      </c>
      <c r="H113" s="868">
        <v>1000</v>
      </c>
      <c r="I113" s="891">
        <f>J113/C113</f>
        <v>0</v>
      </c>
      <c r="J113" s="748"/>
      <c r="K113" s="231"/>
      <c r="L113" s="748"/>
      <c r="M113" s="892">
        <f>N113/C113</f>
        <v>2</v>
      </c>
      <c r="N113" s="868">
        <v>1000</v>
      </c>
    </row>
    <row r="114" spans="1:14">
      <c r="A114" s="225">
        <v>83</v>
      </c>
      <c r="B114" s="871" t="s">
        <v>1710</v>
      </c>
      <c r="C114" s="903">
        <f>F114/D114</f>
        <v>5500</v>
      </c>
      <c r="D114" s="866">
        <v>2</v>
      </c>
      <c r="E114" s="718" t="s">
        <v>1658</v>
      </c>
      <c r="F114" s="868">
        <v>11000</v>
      </c>
      <c r="G114" s="891">
        <f>H114/C114</f>
        <v>1</v>
      </c>
      <c r="H114" s="868">
        <v>5500</v>
      </c>
      <c r="I114" s="891">
        <f>J114/C114</f>
        <v>0</v>
      </c>
      <c r="J114" s="748"/>
      <c r="K114" s="231"/>
      <c r="L114" s="748"/>
      <c r="M114" s="892"/>
      <c r="N114" s="866" t="s">
        <v>846</v>
      </c>
    </row>
    <row r="115" spans="1:14">
      <c r="A115" s="225">
        <v>84</v>
      </c>
      <c r="B115" s="871" t="s">
        <v>1711</v>
      </c>
      <c r="C115" s="903">
        <f>F115/D115</f>
        <v>2300</v>
      </c>
      <c r="D115" s="866">
        <v>150</v>
      </c>
      <c r="E115" s="718" t="s">
        <v>1658</v>
      </c>
      <c r="F115" s="868">
        <v>345000</v>
      </c>
      <c r="G115" s="891">
        <f>H115/C115</f>
        <v>0</v>
      </c>
      <c r="H115" s="749"/>
      <c r="I115" s="891">
        <f>J115/C115</f>
        <v>0</v>
      </c>
      <c r="J115" s="748"/>
      <c r="K115" s="231"/>
      <c r="L115" s="748"/>
      <c r="M115" s="740"/>
      <c r="N115" s="231"/>
    </row>
    <row r="116" spans="1:14">
      <c r="A116" s="21" t="s">
        <v>141</v>
      </c>
      <c r="B116" s="211"/>
      <c r="C116" s="270">
        <f>SUM(C88:C115)</f>
        <v>37604.666666667</v>
      </c>
      <c r="D116" s="213">
        <f>SUM(D88:D115)</f>
        <v>4640</v>
      </c>
      <c r="E116" s="214"/>
      <c r="F116" s="212">
        <v>2760180</v>
      </c>
      <c r="G116" s="215">
        <f>SUM(G88:G115)</f>
        <v>1260.8163265306</v>
      </c>
      <c r="H116" s="212">
        <f>SUM(H88:H115)</f>
        <v>549455</v>
      </c>
      <c r="I116" s="216">
        <f>SUM(I88:I115)</f>
        <v>1054</v>
      </c>
      <c r="J116" s="217">
        <f>SUM(J88:J115)</f>
        <v>425015</v>
      </c>
      <c r="K116" s="216">
        <f>SUM(K88:K115)</f>
        <v>1053</v>
      </c>
      <c r="L116" s="212">
        <f>SUM(L88:L115)</f>
        <v>424815</v>
      </c>
      <c r="M116" s="212">
        <f>SUM(M88:M115)</f>
        <v>1145</v>
      </c>
      <c r="N116" s="218">
        <f>SUM(N88:N115)</f>
        <v>509015</v>
      </c>
    </row>
    <row r="118" spans="1:14">
      <c r="A118" s="815"/>
      <c r="B118" s="815"/>
      <c r="C118" s="815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</row>
    <row r="119" spans="1:14">
      <c r="A119" s="817"/>
      <c r="B119" s="815"/>
      <c r="C119" s="815"/>
      <c r="D119" s="127"/>
      <c r="E119" s="127"/>
      <c r="F119" s="862"/>
      <c r="G119" s="127"/>
      <c r="H119" s="127"/>
      <c r="I119" s="127"/>
      <c r="J119" s="127"/>
      <c r="K119" s="127"/>
      <c r="L119" s="127"/>
      <c r="M119" s="127"/>
      <c r="N119" s="127"/>
    </row>
    <row r="120" spans="1:14" customHeight="1" ht="15.75">
      <c r="A120" s="127"/>
      <c r="B120" s="127"/>
      <c r="C120" s="127"/>
      <c r="D120" s="127"/>
      <c r="E120" s="127"/>
      <c r="F120" s="904"/>
      <c r="G120" s="818"/>
      <c r="H120" s="818"/>
      <c r="I120" s="818"/>
      <c r="J120" s="127"/>
      <c r="K120" s="127"/>
      <c r="L120" s="127"/>
      <c r="M120" s="127"/>
      <c r="N120" s="127"/>
    </row>
    <row r="121" spans="1:14">
      <c r="A121" s="127"/>
      <c r="B121" s="127"/>
      <c r="C121" s="127"/>
      <c r="D121" s="127"/>
      <c r="E121" s="127"/>
      <c r="F121" s="127"/>
      <c r="G121" s="819"/>
      <c r="H121" s="819"/>
      <c r="I121" s="127"/>
      <c r="J121" s="127"/>
      <c r="K121" s="127"/>
      <c r="L121" s="127"/>
      <c r="M121" s="127"/>
      <c r="N121" s="127"/>
    </row>
    <row r="122" spans="1:14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</row>
    <row r="123" spans="1:14">
      <c r="A123" s="905"/>
      <c r="B123" s="905"/>
      <c r="C123" s="905"/>
      <c r="D123" s="905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</row>
    <row r="124" spans="1:14">
      <c r="A124" s="906"/>
      <c r="B124" s="906"/>
      <c r="C124" s="906"/>
      <c r="D124" s="906"/>
      <c r="E124" s="906"/>
      <c r="F124" s="907"/>
      <c r="G124" s="907"/>
      <c r="H124" s="907"/>
      <c r="I124" s="907"/>
      <c r="J124" s="907"/>
      <c r="K124" s="908"/>
      <c r="L124" s="908"/>
      <c r="M124" s="908"/>
      <c r="N124" s="908"/>
    </row>
    <row r="125" spans="1:14">
      <c r="A125" s="909"/>
      <c r="B125" s="909"/>
      <c r="C125" s="909"/>
      <c r="D125" s="909"/>
      <c r="E125" s="909"/>
      <c r="F125" s="910"/>
      <c r="G125" s="907"/>
      <c r="H125" s="907"/>
      <c r="I125" s="907"/>
      <c r="J125" s="907"/>
      <c r="K125" s="909"/>
      <c r="L125" s="909"/>
      <c r="M125" s="909"/>
      <c r="N125" s="909"/>
    </row>
    <row r="126" spans="1:14">
      <c r="A126" s="911"/>
      <c r="B126" s="911"/>
      <c r="C126" s="911"/>
      <c r="D126" s="912"/>
      <c r="E126" s="913"/>
      <c r="F126" s="911"/>
      <c r="G126" s="907"/>
      <c r="H126" s="907"/>
      <c r="I126" s="907"/>
      <c r="J126" s="907"/>
      <c r="K126" s="907"/>
      <c r="L126" s="907"/>
      <c r="M126" s="907"/>
      <c r="N126" s="907"/>
    </row>
    <row r="127" spans="1:14">
      <c r="A127" s="911"/>
      <c r="B127" s="911"/>
      <c r="C127" s="911"/>
      <c r="D127" s="914"/>
      <c r="E127" s="915"/>
      <c r="F127" s="911"/>
      <c r="G127" s="911"/>
      <c r="H127" s="911"/>
      <c r="I127" s="911"/>
      <c r="J127" s="911"/>
      <c r="K127" s="907"/>
      <c r="L127" s="907"/>
      <c r="M127" s="907"/>
      <c r="N127" s="907"/>
    </row>
    <row r="128" spans="1:14">
      <c r="A128" s="911"/>
      <c r="B128" s="911"/>
      <c r="C128" s="911"/>
      <c r="D128" s="916"/>
      <c r="E128" s="916"/>
      <c r="F128" s="911"/>
      <c r="G128" s="910"/>
      <c r="H128" s="916"/>
      <c r="I128" s="916"/>
      <c r="J128" s="916"/>
      <c r="K128" s="916"/>
      <c r="L128" s="916"/>
      <c r="M128" s="916"/>
      <c r="N128" s="916"/>
    </row>
    <row r="129" spans="1:14">
      <c r="A129" s="776"/>
      <c r="B129" s="917"/>
      <c r="C129" s="717"/>
      <c r="D129" s="740"/>
      <c r="E129" s="740"/>
      <c r="F129" s="231"/>
      <c r="G129" s="231"/>
      <c r="H129" s="749"/>
      <c r="I129" s="918"/>
      <c r="J129" s="748"/>
      <c r="K129" s="231"/>
      <c r="L129" s="748"/>
      <c r="M129" s="740"/>
      <c r="N129" s="231"/>
    </row>
    <row r="130" spans="1:14">
      <c r="A130" s="656"/>
      <c r="B130" s="744"/>
      <c r="C130" s="717"/>
      <c r="D130" s="740"/>
      <c r="E130" s="740"/>
      <c r="F130" s="231"/>
      <c r="G130" s="231"/>
      <c r="H130" s="749"/>
      <c r="I130" s="918"/>
      <c r="J130" s="748"/>
      <c r="K130" s="231"/>
      <c r="L130" s="748"/>
      <c r="M130" s="740"/>
      <c r="N130" s="231"/>
    </row>
    <row r="131" spans="1:14">
      <c r="A131" s="656"/>
      <c r="B131" s="744"/>
      <c r="C131" s="717"/>
      <c r="D131" s="718"/>
      <c r="E131" s="718"/>
      <c r="F131" s="719"/>
      <c r="G131" s="718"/>
      <c r="H131" s="720"/>
      <c r="I131" s="718"/>
      <c r="J131" s="235"/>
      <c r="K131" s="718"/>
      <c r="L131" s="235"/>
      <c r="M131" s="230"/>
      <c r="N131" s="231"/>
    </row>
    <row r="132" spans="1:14">
      <c r="A132" s="919"/>
      <c r="B132" s="920"/>
      <c r="C132" s="921"/>
      <c r="D132" s="910"/>
      <c r="E132" s="922"/>
      <c r="F132" s="921"/>
      <c r="G132" s="923"/>
      <c r="H132" s="924"/>
      <c r="I132" s="925"/>
      <c r="J132" s="926"/>
      <c r="K132" s="925"/>
      <c r="L132" s="924"/>
      <c r="M132" s="924"/>
      <c r="N132" s="927"/>
    </row>
    <row r="136" spans="1:14">
      <c r="N136" s="364"/>
    </row>
    <row r="138" spans="1:14">
      <c r="N138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2:B132"/>
    <mergeCell ref="A126:A128"/>
    <mergeCell ref="B126:B128"/>
    <mergeCell ref="C126:C128"/>
    <mergeCell ref="D126:E127"/>
    <mergeCell ref="F126:F128"/>
    <mergeCell ref="G126:N126"/>
    <mergeCell ref="G127:H127"/>
    <mergeCell ref="I127:J127"/>
    <mergeCell ref="K127:L127"/>
    <mergeCell ref="M127:N127"/>
    <mergeCell ref="G121:H121"/>
    <mergeCell ref="A123:D123"/>
    <mergeCell ref="A124:E124"/>
    <mergeCell ref="F124:J124"/>
    <mergeCell ref="K124:N124"/>
    <mergeCell ref="A125:E125"/>
    <mergeCell ref="G125:H125"/>
    <mergeCell ref="I125:J125"/>
    <mergeCell ref="K125:N125"/>
    <mergeCell ref="G86:H86"/>
    <mergeCell ref="I86:J86"/>
    <mergeCell ref="K86:L86"/>
    <mergeCell ref="M86:N86"/>
    <mergeCell ref="A116:B116"/>
    <mergeCell ref="F120:I120"/>
    <mergeCell ref="A84:E84"/>
    <mergeCell ref="G84:H84"/>
    <mergeCell ref="I84:J84"/>
    <mergeCell ref="K84:N84"/>
    <mergeCell ref="A85:A87"/>
    <mergeCell ref="B85:B87"/>
    <mergeCell ref="C85:C87"/>
    <mergeCell ref="D85:E86"/>
    <mergeCell ref="F85:F87"/>
    <mergeCell ref="G85:N85"/>
    <mergeCell ref="F79:I79"/>
    <mergeCell ref="G80:H80"/>
    <mergeCell ref="A82:D82"/>
    <mergeCell ref="A83:E83"/>
    <mergeCell ref="F83:J83"/>
    <mergeCell ref="K83:N83"/>
    <mergeCell ref="G44:N44"/>
    <mergeCell ref="G45:H45"/>
    <mergeCell ref="I45:J45"/>
    <mergeCell ref="K45:L45"/>
    <mergeCell ref="M45:N45"/>
    <mergeCell ref="A75:B75"/>
    <mergeCell ref="K42:N42"/>
    <mergeCell ref="A43:E43"/>
    <mergeCell ref="G43:H43"/>
    <mergeCell ref="I43:J43"/>
    <mergeCell ref="K43:N43"/>
    <mergeCell ref="A44:A46"/>
    <mergeCell ref="B44:B46"/>
    <mergeCell ref="C44:C46"/>
    <mergeCell ref="D44:E45"/>
    <mergeCell ref="F44:F46"/>
    <mergeCell ref="A34:B34"/>
    <mergeCell ref="F38:I38"/>
    <mergeCell ref="G39:H39"/>
    <mergeCell ref="A41:D41"/>
    <mergeCell ref="A42:E42"/>
    <mergeCell ref="F42:J42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F3:I3"/>
    <mergeCell ref="G4:H4"/>
    <mergeCell ref="A7:E7"/>
    <mergeCell ref="F7:J7"/>
    <mergeCell ref="K7:N7"/>
    <mergeCell ref="A8:E8"/>
    <mergeCell ref="G8:H8"/>
    <mergeCell ref="I8:J8"/>
    <mergeCell ref="K8:N8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35" man="1"/>
    <brk id="76" man="1"/>
    <brk id="1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79"/>
  <sheetViews>
    <sheetView tabSelected="0" workbookViewId="0" view="pageBreakPreview" showGridLines="true" showRowColHeaders="1">
      <selection activeCell="A8" sqref="A8:E8"/>
    </sheetView>
  </sheetViews>
  <sheetFormatPr defaultRowHeight="14.4" outlineLevelRow="0" outlineLevelCol="0"/>
  <cols>
    <col min="1" max="1" width="10.5703125" customWidth="true" style="0"/>
    <col min="2" max="2" width="24.2851562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42578125" customWidth="true" style="0"/>
    <col min="8" max="8" width="9.85546875" customWidth="true" style="0"/>
    <col min="10" max="10" width="11.85546875" customWidth="true" style="0"/>
    <col min="11" max="11" width="7.7109375" customWidth="true" style="0"/>
    <col min="12" max="12" width="11.85546875" customWidth="true" style="0"/>
    <col min="13" max="13" width="8" customWidth="true" style="0"/>
    <col min="14" max="14" width="11.85546875" customWidth="true" style="0"/>
  </cols>
  <sheetData>
    <row r="1" spans="1:15">
      <c r="A1" s="182" t="s">
        <v>0</v>
      </c>
      <c r="B1" s="181"/>
      <c r="C1" s="181"/>
    </row>
    <row r="2" spans="1:15">
      <c r="A2" s="182"/>
      <c r="B2" s="181"/>
      <c r="C2" s="181"/>
    </row>
    <row r="3" spans="1:15">
      <c r="F3" s="938" t="s">
        <v>1</v>
      </c>
      <c r="G3" s="938"/>
      <c r="H3" s="938"/>
      <c r="I3" s="938"/>
    </row>
    <row r="4" spans="1:15">
      <c r="F4" s="939" t="s">
        <v>2</v>
      </c>
      <c r="G4" s="939"/>
      <c r="H4" s="939"/>
      <c r="I4" s="939"/>
    </row>
    <row r="6" spans="1:15" customHeight="1" ht="11.25" s="941" customFormat="1">
      <c r="A6" s="310" t="s">
        <v>3</v>
      </c>
      <c r="B6" s="310"/>
      <c r="C6" s="310"/>
      <c r="D6" s="310"/>
      <c r="E6" s="940"/>
      <c r="F6" s="940"/>
      <c r="G6" s="940"/>
      <c r="H6" s="940"/>
      <c r="I6" s="940"/>
      <c r="J6" s="940"/>
      <c r="K6" s="940"/>
      <c r="L6" s="940"/>
      <c r="M6" s="940"/>
      <c r="N6" s="940"/>
    </row>
    <row r="7" spans="1:15" customHeight="1" ht="11.25" s="941" customFormat="1">
      <c r="A7" s="41" t="s">
        <v>4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1712</v>
      </c>
      <c r="L7" s="43"/>
      <c r="M7" s="43"/>
      <c r="N7" s="43"/>
    </row>
    <row r="8" spans="1:15" customHeight="1" ht="12.75" s="941" customFormat="1">
      <c r="A8" s="942" t="s">
        <v>1713</v>
      </c>
      <c r="B8" s="942"/>
      <c r="C8" s="942"/>
      <c r="D8" s="942"/>
      <c r="E8" s="942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 customHeight="1" ht="11.25" s="941" customFormat="1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 customHeight="1" ht="11.25" s="941" customFormat="1">
      <c r="A10" s="47"/>
      <c r="B10" s="47"/>
      <c r="C10" s="47"/>
      <c r="D10" s="50"/>
      <c r="E10" s="51"/>
      <c r="F10" s="47"/>
      <c r="G10" s="943" t="s">
        <v>18</v>
      </c>
      <c r="H10" s="943"/>
      <c r="I10" s="944" t="s">
        <v>19</v>
      </c>
      <c r="J10" s="944"/>
      <c r="K10" s="945" t="s">
        <v>20</v>
      </c>
      <c r="L10" s="945"/>
      <c r="M10" s="687" t="s">
        <v>21</v>
      </c>
      <c r="N10" s="687"/>
    </row>
    <row r="11" spans="1:15" customHeight="1" ht="11.25" s="941" customFormat="1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 customHeight="1" ht="12" s="941" customFormat="1">
      <c r="A12" s="1321"/>
      <c r="B12" s="1322" t="s">
        <v>1714</v>
      </c>
      <c r="C12" s="1323"/>
      <c r="D12" s="1324"/>
      <c r="E12" s="58"/>
      <c r="F12" s="954"/>
      <c r="G12" s="949"/>
      <c r="H12" s="954"/>
      <c r="I12" s="954"/>
      <c r="J12" s="954"/>
      <c r="K12" s="954"/>
      <c r="L12" s="954"/>
      <c r="M12" s="954"/>
      <c r="N12" s="954"/>
    </row>
    <row r="13" spans="1:15" customHeight="1" ht="11.25" s="941" customFormat="1">
      <c r="A13" s="1325">
        <v>1</v>
      </c>
      <c r="B13" s="1227" t="s">
        <v>1715</v>
      </c>
      <c r="C13" s="1225">
        <v>700</v>
      </c>
      <c r="D13" s="955">
        <v>24</v>
      </c>
      <c r="E13" s="156" t="s">
        <v>192</v>
      </c>
      <c r="F13" s="368">
        <v>16800</v>
      </c>
      <c r="G13" s="955">
        <v>6</v>
      </c>
      <c r="H13" s="957">
        <f>G13*C13</f>
        <v>4200</v>
      </c>
      <c r="I13" s="156">
        <v>6</v>
      </c>
      <c r="J13" s="957">
        <f>I13*C13</f>
        <v>4200</v>
      </c>
      <c r="K13" s="156">
        <v>6</v>
      </c>
      <c r="L13" s="957">
        <f>K13*C13</f>
        <v>4200</v>
      </c>
      <c r="M13" s="156">
        <v>6</v>
      </c>
      <c r="N13" s="958">
        <f>M13*C13</f>
        <v>4200</v>
      </c>
    </row>
    <row r="14" spans="1:15" customHeight="1" ht="11.25" s="941" customFormat="1">
      <c r="A14" s="1325"/>
      <c r="B14" s="1227" t="s">
        <v>1716</v>
      </c>
      <c r="C14" s="1225"/>
      <c r="D14" s="955"/>
      <c r="E14" s="156"/>
      <c r="F14" s="368"/>
      <c r="G14" s="955"/>
      <c r="H14" s="957"/>
      <c r="I14" s="156"/>
      <c r="J14" s="957"/>
      <c r="K14" s="156"/>
      <c r="L14" s="957"/>
      <c r="M14" s="156"/>
      <c r="N14" s="958"/>
    </row>
    <row r="15" spans="1:15" customHeight="1" ht="11.25" s="941" customFormat="1">
      <c r="A15" s="1325">
        <v>2</v>
      </c>
      <c r="B15" s="1227" t="s">
        <v>1717</v>
      </c>
      <c r="C15" s="1225">
        <f>F15/D15</f>
        <v>400</v>
      </c>
      <c r="D15" s="955">
        <v>8</v>
      </c>
      <c r="E15" s="156" t="s">
        <v>1654</v>
      </c>
      <c r="F15" s="368">
        <v>3200</v>
      </c>
      <c r="G15" s="955">
        <v>2</v>
      </c>
      <c r="H15" s="957">
        <f>G15*C15</f>
        <v>800</v>
      </c>
      <c r="I15" s="156">
        <v>2</v>
      </c>
      <c r="J15" s="957">
        <f>I15*C15</f>
        <v>800</v>
      </c>
      <c r="K15" s="156">
        <v>2</v>
      </c>
      <c r="L15" s="957">
        <f>K15*C15</f>
        <v>800</v>
      </c>
      <c r="M15" s="156">
        <v>2</v>
      </c>
      <c r="N15" s="958">
        <f>M15*C15</f>
        <v>800</v>
      </c>
    </row>
    <row r="16" spans="1:15" customHeight="1" ht="11.25" s="941" customFormat="1">
      <c r="A16" s="1325">
        <v>3</v>
      </c>
      <c r="B16" s="1227" t="s">
        <v>1718</v>
      </c>
      <c r="C16" s="1225">
        <f>F16/D16</f>
        <v>400</v>
      </c>
      <c r="D16" s="955">
        <v>8</v>
      </c>
      <c r="E16" s="156" t="s">
        <v>1654</v>
      </c>
      <c r="F16" s="368">
        <v>3200</v>
      </c>
      <c r="G16" s="955">
        <v>2</v>
      </c>
      <c r="H16" s="957">
        <f>G16*C16</f>
        <v>800</v>
      </c>
      <c r="I16" s="156">
        <v>2</v>
      </c>
      <c r="J16" s="957">
        <f>I16*C16</f>
        <v>800</v>
      </c>
      <c r="K16" s="156">
        <v>2</v>
      </c>
      <c r="L16" s="957">
        <f>K16*C16</f>
        <v>800</v>
      </c>
      <c r="M16" s="156">
        <v>2</v>
      </c>
      <c r="N16" s="958">
        <f>M16*C16</f>
        <v>800</v>
      </c>
    </row>
    <row r="17" spans="1:15" customHeight="1" ht="11.25" s="941" customFormat="1">
      <c r="A17" s="1325">
        <v>4</v>
      </c>
      <c r="B17" s="1227" t="s">
        <v>1719</v>
      </c>
      <c r="C17" s="1225">
        <f>F17/D17</f>
        <v>400</v>
      </c>
      <c r="D17" s="955">
        <v>8</v>
      </c>
      <c r="E17" s="156" t="s">
        <v>1654</v>
      </c>
      <c r="F17" s="368">
        <v>3200</v>
      </c>
      <c r="G17" s="955">
        <v>2</v>
      </c>
      <c r="H17" s="957">
        <f>G17*C17</f>
        <v>800</v>
      </c>
      <c r="I17" s="156">
        <v>2</v>
      </c>
      <c r="J17" s="957">
        <f>I17*C17</f>
        <v>800</v>
      </c>
      <c r="K17" s="156">
        <v>2</v>
      </c>
      <c r="L17" s="957">
        <f>K17*C17</f>
        <v>800</v>
      </c>
      <c r="M17" s="156">
        <v>2</v>
      </c>
      <c r="N17" s="958">
        <f>M17*C17</f>
        <v>800</v>
      </c>
    </row>
    <row r="18" spans="1:15" customHeight="1" ht="11.25" s="941" customFormat="1">
      <c r="A18" s="1325">
        <v>5</v>
      </c>
      <c r="B18" s="1227" t="s">
        <v>1720</v>
      </c>
      <c r="C18" s="1225">
        <f>F18/D18</f>
        <v>400</v>
      </c>
      <c r="D18" s="955">
        <v>8</v>
      </c>
      <c r="E18" s="156" t="s">
        <v>1654</v>
      </c>
      <c r="F18" s="368">
        <v>3200</v>
      </c>
      <c r="G18" s="955">
        <v>2</v>
      </c>
      <c r="H18" s="957">
        <f>G18*C18</f>
        <v>800</v>
      </c>
      <c r="I18" s="156">
        <v>2</v>
      </c>
      <c r="J18" s="957">
        <f>I18*C18</f>
        <v>800</v>
      </c>
      <c r="K18" s="156">
        <v>2</v>
      </c>
      <c r="L18" s="957">
        <f>K18*C18</f>
        <v>800</v>
      </c>
      <c r="M18" s="156">
        <v>2</v>
      </c>
      <c r="N18" s="958">
        <f>M18*C18</f>
        <v>800</v>
      </c>
    </row>
    <row r="19" spans="1:15" customHeight="1" ht="22.5" s="941" customFormat="1">
      <c r="A19" s="1325">
        <v>6</v>
      </c>
      <c r="B19" s="1227" t="s">
        <v>1721</v>
      </c>
      <c r="C19" s="1225">
        <f>F19/D19</f>
        <v>83.333333333333</v>
      </c>
      <c r="D19" s="955">
        <v>36</v>
      </c>
      <c r="E19" s="156" t="s">
        <v>1654</v>
      </c>
      <c r="F19" s="368">
        <v>3000</v>
      </c>
      <c r="G19" s="955">
        <v>9</v>
      </c>
      <c r="H19" s="957">
        <f>G19*C19</f>
        <v>750</v>
      </c>
      <c r="I19" s="156">
        <v>9</v>
      </c>
      <c r="J19" s="957">
        <f>I19*C19</f>
        <v>750</v>
      </c>
      <c r="K19" s="156">
        <v>9</v>
      </c>
      <c r="L19" s="957">
        <f>K19*C19</f>
        <v>750</v>
      </c>
      <c r="M19" s="156">
        <v>9</v>
      </c>
      <c r="N19" s="958">
        <f>M19*C19</f>
        <v>750</v>
      </c>
    </row>
    <row r="20" spans="1:15" customHeight="1" ht="11.25" s="941" customFormat="1">
      <c r="A20" s="1325"/>
      <c r="B20" s="1322" t="s">
        <v>1722</v>
      </c>
      <c r="C20" s="1225"/>
      <c r="D20" s="955"/>
      <c r="E20" s="156"/>
      <c r="F20" s="368"/>
      <c r="G20" s="955"/>
      <c r="H20" s="957"/>
      <c r="I20" s="156"/>
      <c r="J20" s="957"/>
      <c r="K20" s="156"/>
      <c r="L20" s="957"/>
      <c r="M20" s="156"/>
      <c r="N20" s="958"/>
    </row>
    <row r="21" spans="1:15" customHeight="1" ht="11.25" s="941" customFormat="1">
      <c r="A21" s="1325">
        <v>7</v>
      </c>
      <c r="B21" s="1227" t="s">
        <v>1723</v>
      </c>
      <c r="C21" s="1225">
        <f>F21/D21</f>
        <v>105</v>
      </c>
      <c r="D21" s="955">
        <v>84</v>
      </c>
      <c r="E21" s="156" t="s">
        <v>788</v>
      </c>
      <c r="F21" s="368">
        <v>8820</v>
      </c>
      <c r="G21" s="955">
        <v>24</v>
      </c>
      <c r="H21" s="957">
        <f>G21*C21</f>
        <v>2520</v>
      </c>
      <c r="I21" s="156">
        <v>20</v>
      </c>
      <c r="J21" s="957">
        <f>I21*C21</f>
        <v>2100</v>
      </c>
      <c r="K21" s="156">
        <v>20</v>
      </c>
      <c r="L21" s="957">
        <f>K21*C21</f>
        <v>2100</v>
      </c>
      <c r="M21" s="156">
        <v>20</v>
      </c>
      <c r="N21" s="958">
        <f>M21*C21</f>
        <v>2100</v>
      </c>
    </row>
    <row r="22" spans="1:15" customHeight="1" ht="11.25" s="941" customFormat="1">
      <c r="A22" s="370">
        <v>8</v>
      </c>
      <c r="B22" s="1227" t="s">
        <v>1724</v>
      </c>
      <c r="C22" s="1225">
        <f>F22/D22</f>
        <v>6.25</v>
      </c>
      <c r="D22" s="955">
        <v>96</v>
      </c>
      <c r="E22" s="156" t="s">
        <v>788</v>
      </c>
      <c r="F22" s="368">
        <v>600</v>
      </c>
      <c r="G22" s="955">
        <v>24</v>
      </c>
      <c r="H22" s="957">
        <f>G22*C22</f>
        <v>150</v>
      </c>
      <c r="I22" s="156">
        <v>24</v>
      </c>
      <c r="J22" s="957">
        <f>I22*C22</f>
        <v>150</v>
      </c>
      <c r="K22" s="156">
        <v>24</v>
      </c>
      <c r="L22" s="957">
        <f>K22*C22</f>
        <v>150</v>
      </c>
      <c r="M22" s="156">
        <v>24</v>
      </c>
      <c r="N22" s="958">
        <f>M22*C22</f>
        <v>150</v>
      </c>
    </row>
    <row r="23" spans="1:15" customHeight="1" ht="11.25" s="941" customFormat="1">
      <c r="A23" s="1325">
        <v>9</v>
      </c>
      <c r="B23" s="1227" t="s">
        <v>1615</v>
      </c>
      <c r="C23" s="1225">
        <f>F23/D23</f>
        <v>6000</v>
      </c>
      <c r="D23" s="955">
        <v>8</v>
      </c>
      <c r="E23" s="156" t="s">
        <v>1725</v>
      </c>
      <c r="F23" s="368">
        <v>48000</v>
      </c>
      <c r="G23" s="955">
        <v>2</v>
      </c>
      <c r="H23" s="957">
        <f>G23*C23</f>
        <v>12000</v>
      </c>
      <c r="I23" s="156">
        <v>2</v>
      </c>
      <c r="J23" s="957">
        <f>I23*C23</f>
        <v>12000</v>
      </c>
      <c r="K23" s="156">
        <v>2</v>
      </c>
      <c r="L23" s="957">
        <f>K23*C23</f>
        <v>12000</v>
      </c>
      <c r="M23" s="156">
        <v>2</v>
      </c>
      <c r="N23" s="958">
        <f>M23*C23</f>
        <v>12000</v>
      </c>
    </row>
    <row r="24" spans="1:15" customHeight="1" ht="11.25" s="941" customFormat="1">
      <c r="A24" s="1325">
        <v>10</v>
      </c>
      <c r="B24" s="1227" t="s">
        <v>1726</v>
      </c>
      <c r="C24" s="1225">
        <f>F24/D24</f>
        <v>500</v>
      </c>
      <c r="D24" s="955">
        <v>20</v>
      </c>
      <c r="E24" s="156" t="s">
        <v>505</v>
      </c>
      <c r="F24" s="368">
        <v>10000</v>
      </c>
      <c r="G24" s="955">
        <v>5</v>
      </c>
      <c r="H24" s="957">
        <f>G24*C24</f>
        <v>2500</v>
      </c>
      <c r="I24" s="156">
        <v>5</v>
      </c>
      <c r="J24" s="957">
        <f>I24*C24</f>
        <v>2500</v>
      </c>
      <c r="K24" s="156">
        <v>5</v>
      </c>
      <c r="L24" s="957">
        <f>K24*C24</f>
        <v>2500</v>
      </c>
      <c r="M24" s="156">
        <v>5</v>
      </c>
      <c r="N24" s="958">
        <f>M24*C24</f>
        <v>2500</v>
      </c>
    </row>
    <row r="25" spans="1:15" customHeight="1" ht="22.5" s="941" customFormat="1">
      <c r="A25" s="370">
        <v>11</v>
      </c>
      <c r="B25" s="1227" t="s">
        <v>1727</v>
      </c>
      <c r="C25" s="1225">
        <f>F25/D25</f>
        <v>42</v>
      </c>
      <c r="D25" s="1326">
        <v>744</v>
      </c>
      <c r="E25" s="156" t="s">
        <v>717</v>
      </c>
      <c r="F25" s="1327">
        <v>31248</v>
      </c>
      <c r="G25" s="955">
        <v>115</v>
      </c>
      <c r="H25" s="957">
        <f>G25*C25</f>
        <v>4830</v>
      </c>
      <c r="I25" s="156">
        <v>210</v>
      </c>
      <c r="J25" s="957">
        <f>I25*C25</f>
        <v>8820</v>
      </c>
      <c r="K25" s="156">
        <v>210</v>
      </c>
      <c r="L25" s="957">
        <f>K25*C25</f>
        <v>8820</v>
      </c>
      <c r="M25" s="156">
        <v>209</v>
      </c>
      <c r="N25" s="958">
        <f>M25*C25</f>
        <v>8778</v>
      </c>
    </row>
    <row r="26" spans="1:15" customHeight="1" ht="11.25" s="941" customFormat="1">
      <c r="A26" s="1325">
        <v>12</v>
      </c>
      <c r="B26" s="1227" t="s">
        <v>1728</v>
      </c>
      <c r="C26" s="1225">
        <f>F26/D26</f>
        <v>30</v>
      </c>
      <c r="D26" s="955">
        <v>36</v>
      </c>
      <c r="E26" s="156" t="s">
        <v>788</v>
      </c>
      <c r="F26" s="368">
        <v>1080</v>
      </c>
      <c r="G26" s="955">
        <v>9</v>
      </c>
      <c r="H26" s="957">
        <f>G26*C26</f>
        <v>270</v>
      </c>
      <c r="I26" s="156">
        <v>9</v>
      </c>
      <c r="J26" s="957">
        <f>I26*C26</f>
        <v>270</v>
      </c>
      <c r="K26" s="156">
        <v>9</v>
      </c>
      <c r="L26" s="957">
        <f>K26*C26</f>
        <v>270</v>
      </c>
      <c r="M26" s="156">
        <v>9</v>
      </c>
      <c r="N26" s="958">
        <f>M26*C26</f>
        <v>270</v>
      </c>
    </row>
    <row r="27" spans="1:15" customHeight="1" ht="11.25" s="941" customFormat="1">
      <c r="A27" s="1325">
        <v>13</v>
      </c>
      <c r="B27" s="1227" t="s">
        <v>1729</v>
      </c>
      <c r="C27" s="1225">
        <f>F27/D27</f>
        <v>120</v>
      </c>
      <c r="D27" s="955">
        <v>15</v>
      </c>
      <c r="E27" s="156" t="s">
        <v>556</v>
      </c>
      <c r="F27" s="368">
        <v>1800</v>
      </c>
      <c r="G27" s="959"/>
      <c r="H27" s="957"/>
      <c r="I27" s="961">
        <v>5</v>
      </c>
      <c r="J27" s="957">
        <f>I27*C27</f>
        <v>600</v>
      </c>
      <c r="K27" s="961">
        <v>5</v>
      </c>
      <c r="L27" s="957">
        <f>K27*C27</f>
        <v>600</v>
      </c>
      <c r="M27" s="961">
        <v>5</v>
      </c>
      <c r="N27" s="958">
        <f>M27*C27</f>
        <v>600</v>
      </c>
    </row>
    <row r="28" spans="1:15" customHeight="1" ht="11.25" s="941" customFormat="1">
      <c r="A28" s="370">
        <v>14</v>
      </c>
      <c r="B28" s="1227" t="s">
        <v>1730</v>
      </c>
      <c r="C28" s="1225">
        <f>F28/D28</f>
        <v>60</v>
      </c>
      <c r="D28" s="955">
        <v>20</v>
      </c>
      <c r="E28" s="156" t="s">
        <v>1654</v>
      </c>
      <c r="F28" s="368">
        <v>1200</v>
      </c>
      <c r="G28" s="959">
        <v>5</v>
      </c>
      <c r="H28" s="957">
        <f>G28*C28</f>
        <v>300</v>
      </c>
      <c r="I28" s="961">
        <v>5</v>
      </c>
      <c r="J28" s="957">
        <f>I28*C28</f>
        <v>300</v>
      </c>
      <c r="K28" s="961">
        <v>5</v>
      </c>
      <c r="L28" s="957">
        <f>K28*C28</f>
        <v>300</v>
      </c>
      <c r="M28" s="961">
        <v>5</v>
      </c>
      <c r="N28" s="958">
        <f>M28*C28</f>
        <v>300</v>
      </c>
    </row>
    <row r="29" spans="1:15" customHeight="1" ht="11.25" s="941" customFormat="1">
      <c r="A29" s="1325">
        <v>15</v>
      </c>
      <c r="B29" s="1227" t="s">
        <v>1731</v>
      </c>
      <c r="C29" s="1225">
        <f>F29/D29</f>
        <v>200</v>
      </c>
      <c r="D29" s="955">
        <v>20</v>
      </c>
      <c r="E29" s="156" t="s">
        <v>1654</v>
      </c>
      <c r="F29" s="368">
        <v>4000</v>
      </c>
      <c r="G29" s="959">
        <v>5</v>
      </c>
      <c r="H29" s="957">
        <f>G29*C29</f>
        <v>1000</v>
      </c>
      <c r="I29" s="961">
        <v>5</v>
      </c>
      <c r="J29" s="957">
        <f>I29*C29</f>
        <v>1000</v>
      </c>
      <c r="K29" s="961">
        <v>5</v>
      </c>
      <c r="L29" s="957">
        <f>K29*C29</f>
        <v>1000</v>
      </c>
      <c r="M29" s="961">
        <v>5</v>
      </c>
      <c r="N29" s="958">
        <f>M29*C29</f>
        <v>1000</v>
      </c>
    </row>
    <row r="30" spans="1:15" customHeight="1" ht="11.25" s="941" customFormat="1">
      <c r="A30" s="1325">
        <v>16</v>
      </c>
      <c r="B30" s="1227" t="s">
        <v>1732</v>
      </c>
      <c r="C30" s="1225">
        <f>F30/D30</f>
        <v>200</v>
      </c>
      <c r="D30" s="955">
        <v>20</v>
      </c>
      <c r="E30" s="156" t="s">
        <v>1654</v>
      </c>
      <c r="F30" s="368">
        <v>4000</v>
      </c>
      <c r="G30" s="959">
        <v>5</v>
      </c>
      <c r="H30" s="957">
        <f>G30*C30</f>
        <v>1000</v>
      </c>
      <c r="I30" s="961">
        <v>5</v>
      </c>
      <c r="J30" s="957">
        <f>I30*C30</f>
        <v>1000</v>
      </c>
      <c r="K30" s="961">
        <v>5</v>
      </c>
      <c r="L30" s="957">
        <f>K30*C30</f>
        <v>1000</v>
      </c>
      <c r="M30" s="961">
        <v>5</v>
      </c>
      <c r="N30" s="958">
        <f>M30*C30</f>
        <v>1000</v>
      </c>
    </row>
    <row r="31" spans="1:15" customHeight="1" ht="11.25" s="941" customFormat="1">
      <c r="A31" s="1325">
        <v>17</v>
      </c>
      <c r="B31" s="1227" t="s">
        <v>1733</v>
      </c>
      <c r="C31" s="1225">
        <f>F31/D31</f>
        <v>50</v>
      </c>
      <c r="D31" s="955">
        <v>40</v>
      </c>
      <c r="E31" s="156" t="s">
        <v>1654</v>
      </c>
      <c r="F31" s="368">
        <v>2000</v>
      </c>
      <c r="G31" s="959">
        <v>10</v>
      </c>
      <c r="H31" s="957">
        <f>G31*C31</f>
        <v>500</v>
      </c>
      <c r="I31" s="961">
        <v>10</v>
      </c>
      <c r="J31" s="957">
        <f>I31*C31</f>
        <v>500</v>
      </c>
      <c r="K31" s="961">
        <v>10</v>
      </c>
      <c r="L31" s="957">
        <f>K31*C31</f>
        <v>500</v>
      </c>
      <c r="M31" s="961">
        <v>10</v>
      </c>
      <c r="N31" s="958">
        <f>M31*C31</f>
        <v>500</v>
      </c>
    </row>
    <row r="32" spans="1:15" customHeight="1" ht="11.25" s="941" customFormat="1">
      <c r="A32" s="370">
        <v>18</v>
      </c>
      <c r="B32" s="1227" t="s">
        <v>1734</v>
      </c>
      <c r="C32" s="1225">
        <f>F32/D32</f>
        <v>10</v>
      </c>
      <c r="D32" s="955">
        <v>200</v>
      </c>
      <c r="E32" s="156" t="s">
        <v>1654</v>
      </c>
      <c r="F32" s="368">
        <v>2000</v>
      </c>
      <c r="G32" s="959">
        <v>50</v>
      </c>
      <c r="H32" s="957">
        <f>G32*C32</f>
        <v>500</v>
      </c>
      <c r="I32" s="961">
        <v>50</v>
      </c>
      <c r="J32" s="957">
        <f>I32*C32</f>
        <v>500</v>
      </c>
      <c r="K32" s="961">
        <v>50</v>
      </c>
      <c r="L32" s="957">
        <f>K32*C32</f>
        <v>500</v>
      </c>
      <c r="M32" s="961">
        <v>50</v>
      </c>
      <c r="N32" s="958">
        <f>M32*C32</f>
        <v>500</v>
      </c>
    </row>
    <row r="33" spans="1:15" customHeight="1" ht="11.25" s="941" customFormat="1">
      <c r="A33" s="1325">
        <v>19</v>
      </c>
      <c r="B33" s="1227" t="s">
        <v>390</v>
      </c>
      <c r="C33" s="1225">
        <f>F33/D33</f>
        <v>10</v>
      </c>
      <c r="D33" s="955">
        <v>100</v>
      </c>
      <c r="E33" s="156" t="s">
        <v>1654</v>
      </c>
      <c r="F33" s="368">
        <v>1000</v>
      </c>
      <c r="G33" s="959">
        <v>25</v>
      </c>
      <c r="H33" s="957">
        <f>G33*C33</f>
        <v>250</v>
      </c>
      <c r="I33" s="961">
        <v>25</v>
      </c>
      <c r="J33" s="957">
        <f>I33*C33</f>
        <v>250</v>
      </c>
      <c r="K33" s="961">
        <v>25</v>
      </c>
      <c r="L33" s="957">
        <f>K33*C33</f>
        <v>250</v>
      </c>
      <c r="M33" s="961">
        <v>25</v>
      </c>
      <c r="N33" s="958">
        <f>M33*C33</f>
        <v>250</v>
      </c>
    </row>
    <row r="34" spans="1:15" customHeight="1" ht="11.25" s="941" customFormat="1">
      <c r="A34" s="1325">
        <v>20</v>
      </c>
      <c r="B34" s="1227" t="s">
        <v>1735</v>
      </c>
      <c r="C34" s="1225">
        <f>F34/D34</f>
        <v>150</v>
      </c>
      <c r="D34" s="955">
        <v>20</v>
      </c>
      <c r="E34" s="156" t="s">
        <v>1654</v>
      </c>
      <c r="F34" s="368">
        <v>3000</v>
      </c>
      <c r="G34" s="959">
        <v>5</v>
      </c>
      <c r="H34" s="957">
        <f>G34*C34</f>
        <v>750</v>
      </c>
      <c r="I34" s="961">
        <v>5</v>
      </c>
      <c r="J34" s="957">
        <f>I34*C34</f>
        <v>750</v>
      </c>
      <c r="K34" s="961">
        <v>5</v>
      </c>
      <c r="L34" s="957">
        <f>K34*C34</f>
        <v>750</v>
      </c>
      <c r="M34" s="961">
        <v>5</v>
      </c>
      <c r="N34" s="958">
        <f>M34*C34</f>
        <v>750</v>
      </c>
    </row>
    <row r="35" spans="1:15" customHeight="1" ht="11.25" s="941" customFormat="1">
      <c r="A35" s="1325"/>
      <c r="B35" s="1322" t="s">
        <v>1736</v>
      </c>
      <c r="C35" s="1225"/>
      <c r="D35" s="955"/>
      <c r="E35" s="156"/>
      <c r="F35" s="368"/>
      <c r="G35" s="955"/>
      <c r="H35" s="957"/>
      <c r="I35" s="156"/>
      <c r="J35" s="957"/>
      <c r="K35" s="156"/>
      <c r="L35" s="957"/>
      <c r="M35" s="156"/>
      <c r="N35" s="958"/>
    </row>
    <row r="36" spans="1:15" customHeight="1" ht="11.25" s="941" customFormat="1">
      <c r="A36" s="370">
        <v>21</v>
      </c>
      <c r="B36" s="1227" t="s">
        <v>1737</v>
      </c>
      <c r="C36" s="1225">
        <f>F36/D36</f>
        <v>85</v>
      </c>
      <c r="D36" s="955">
        <v>48</v>
      </c>
      <c r="E36" s="156" t="s">
        <v>556</v>
      </c>
      <c r="F36" s="368">
        <v>4080</v>
      </c>
      <c r="G36" s="955">
        <v>12</v>
      </c>
      <c r="H36" s="957">
        <f>G36*C36</f>
        <v>1020</v>
      </c>
      <c r="I36" s="156">
        <v>12</v>
      </c>
      <c r="J36" s="957">
        <f>I36*C36</f>
        <v>1020</v>
      </c>
      <c r="K36" s="156">
        <v>12</v>
      </c>
      <c r="L36" s="957">
        <f>K36*C36</f>
        <v>1020</v>
      </c>
      <c r="M36" s="156">
        <v>12</v>
      </c>
      <c r="N36" s="958">
        <f>M36*C36</f>
        <v>1020</v>
      </c>
    </row>
    <row r="37" spans="1:15" customHeight="1" ht="11.25" s="941" customFormat="1">
      <c r="A37" s="370">
        <v>22</v>
      </c>
      <c r="B37" s="1227" t="s">
        <v>1738</v>
      </c>
      <c r="C37" s="1225">
        <f>F37/D37</f>
        <v>45</v>
      </c>
      <c r="D37" s="955">
        <v>152</v>
      </c>
      <c r="E37" s="156" t="s">
        <v>1017</v>
      </c>
      <c r="F37" s="368">
        <v>6840</v>
      </c>
      <c r="G37" s="955">
        <v>38</v>
      </c>
      <c r="H37" s="957">
        <f>G37*C37</f>
        <v>1710</v>
      </c>
      <c r="I37" s="156">
        <v>38</v>
      </c>
      <c r="J37" s="957">
        <f>I37*C37</f>
        <v>1710</v>
      </c>
      <c r="K37" s="156">
        <v>38</v>
      </c>
      <c r="L37" s="957">
        <f>K37*C37</f>
        <v>1710</v>
      </c>
      <c r="M37" s="156">
        <v>38</v>
      </c>
      <c r="N37" s="958">
        <f>M37*C37</f>
        <v>1710</v>
      </c>
    </row>
    <row r="38" spans="1:15" customHeight="1" ht="11.25" s="941" customFormat="1">
      <c r="A38" s="370">
        <v>23</v>
      </c>
      <c r="B38" s="1227" t="s">
        <v>1739</v>
      </c>
      <c r="C38" s="1225">
        <f>F38/D38</f>
        <v>30</v>
      </c>
      <c r="D38" s="955">
        <v>100</v>
      </c>
      <c r="E38" s="156" t="s">
        <v>1654</v>
      </c>
      <c r="F38" s="368">
        <v>3000</v>
      </c>
      <c r="G38" s="955">
        <v>25</v>
      </c>
      <c r="H38" s="957">
        <f>G38*C38</f>
        <v>750</v>
      </c>
      <c r="I38" s="156">
        <v>25</v>
      </c>
      <c r="J38" s="957">
        <f>I38*C38</f>
        <v>750</v>
      </c>
      <c r="K38" s="156">
        <v>25</v>
      </c>
      <c r="L38" s="957">
        <f>K38*C38</f>
        <v>750</v>
      </c>
      <c r="M38" s="156">
        <v>25</v>
      </c>
      <c r="N38" s="958">
        <f>M38*C38</f>
        <v>750</v>
      </c>
    </row>
    <row r="39" spans="1:15" customHeight="1" ht="11.25" s="941" customFormat="1">
      <c r="A39" s="370">
        <v>24</v>
      </c>
      <c r="B39" s="1227" t="s">
        <v>1740</v>
      </c>
      <c r="C39" s="1225">
        <f>F39/D39</f>
        <v>10</v>
      </c>
      <c r="D39" s="955">
        <v>1600</v>
      </c>
      <c r="E39" s="156" t="s">
        <v>1654</v>
      </c>
      <c r="F39" s="368">
        <v>16000</v>
      </c>
      <c r="G39" s="955">
        <v>400</v>
      </c>
      <c r="H39" s="957">
        <f>G39*C39</f>
        <v>4000</v>
      </c>
      <c r="I39" s="156">
        <v>400</v>
      </c>
      <c r="J39" s="957">
        <f>I39*C39</f>
        <v>4000</v>
      </c>
      <c r="K39" s="156">
        <v>400</v>
      </c>
      <c r="L39" s="957">
        <f>K39*C39</f>
        <v>4000</v>
      </c>
      <c r="M39" s="156">
        <v>400</v>
      </c>
      <c r="N39" s="958">
        <f>M39*C39</f>
        <v>4000</v>
      </c>
    </row>
    <row r="40" spans="1:15" customHeight="1" ht="11.25" s="941" customFormat="1">
      <c r="A40" s="370">
        <v>25</v>
      </c>
      <c r="B40" s="1227" t="s">
        <v>1741</v>
      </c>
      <c r="C40" s="1225">
        <f>F40/D40</f>
        <v>250</v>
      </c>
      <c r="D40" s="955">
        <v>8</v>
      </c>
      <c r="E40" s="156" t="s">
        <v>192</v>
      </c>
      <c r="F40" s="368">
        <v>2000</v>
      </c>
      <c r="G40" s="955">
        <v>2</v>
      </c>
      <c r="H40" s="957">
        <f>G40*C40</f>
        <v>500</v>
      </c>
      <c r="I40" s="156">
        <v>2</v>
      </c>
      <c r="J40" s="957">
        <f>I40*C40</f>
        <v>500</v>
      </c>
      <c r="K40" s="156">
        <v>2</v>
      </c>
      <c r="L40" s="957">
        <f>K40*C40</f>
        <v>500</v>
      </c>
      <c r="M40" s="156">
        <v>2</v>
      </c>
      <c r="N40" s="958">
        <f>M40*C40</f>
        <v>500</v>
      </c>
    </row>
    <row r="41" spans="1:15" customHeight="1" ht="11.25" s="941" customFormat="1">
      <c r="A41" s="370">
        <v>26</v>
      </c>
      <c r="B41" s="1227" t="s">
        <v>1742</v>
      </c>
      <c r="C41" s="1225">
        <f>F41/D41</f>
        <v>8</v>
      </c>
      <c r="D41" s="955">
        <v>1500</v>
      </c>
      <c r="E41" s="156" t="s">
        <v>1654</v>
      </c>
      <c r="F41" s="368">
        <v>12000</v>
      </c>
      <c r="G41" s="955">
        <v>375</v>
      </c>
      <c r="H41" s="957">
        <f>G41*C41</f>
        <v>3000</v>
      </c>
      <c r="I41" s="156">
        <v>375</v>
      </c>
      <c r="J41" s="957">
        <f>I41*C41</f>
        <v>3000</v>
      </c>
      <c r="K41" s="156">
        <v>375</v>
      </c>
      <c r="L41" s="957">
        <f>K41*C41</f>
        <v>3000</v>
      </c>
      <c r="M41" s="156">
        <v>375</v>
      </c>
      <c r="N41" s="958">
        <f>M41*C41</f>
        <v>3000</v>
      </c>
    </row>
    <row r="42" spans="1:15" customHeight="1" ht="11.25" s="941" customFormat="1">
      <c r="A42" s="370">
        <v>27</v>
      </c>
      <c r="B42" s="1227" t="s">
        <v>1743</v>
      </c>
      <c r="C42" s="1225">
        <f>F42/D42</f>
        <v>16.666666666667</v>
      </c>
      <c r="D42" s="955">
        <v>60</v>
      </c>
      <c r="E42" s="156" t="s">
        <v>1744</v>
      </c>
      <c r="F42" s="368">
        <v>1000</v>
      </c>
      <c r="G42" s="955">
        <v>15</v>
      </c>
      <c r="H42" s="957">
        <f>G42*C42</f>
        <v>250</v>
      </c>
      <c r="I42" s="156">
        <v>15</v>
      </c>
      <c r="J42" s="957">
        <f>I42*C42</f>
        <v>250</v>
      </c>
      <c r="K42" s="156">
        <v>15</v>
      </c>
      <c r="L42" s="957">
        <f>K42*C42</f>
        <v>250</v>
      </c>
      <c r="M42" s="156">
        <v>15</v>
      </c>
      <c r="N42" s="958">
        <f>M42*C42</f>
        <v>250</v>
      </c>
    </row>
    <row r="43" spans="1:15" customHeight="1" ht="11.25" s="941" customFormat="1">
      <c r="A43" s="370">
        <v>28</v>
      </c>
      <c r="B43" s="1227" t="s">
        <v>553</v>
      </c>
      <c r="C43" s="1225">
        <f>F43/D43</f>
        <v>45</v>
      </c>
      <c r="D43" s="955">
        <v>90</v>
      </c>
      <c r="E43" s="156" t="s">
        <v>1654</v>
      </c>
      <c r="F43" s="368">
        <v>4050</v>
      </c>
      <c r="G43" s="955"/>
      <c r="H43" s="957"/>
      <c r="I43" s="156">
        <v>30</v>
      </c>
      <c r="J43" s="957">
        <f>I43*C43</f>
        <v>1350</v>
      </c>
      <c r="K43" s="156">
        <v>30</v>
      </c>
      <c r="L43" s="957">
        <f>K43*C43</f>
        <v>1350</v>
      </c>
      <c r="M43" s="156">
        <v>30</v>
      </c>
      <c r="N43" s="958">
        <f>M43*C43</f>
        <v>1350</v>
      </c>
    </row>
    <row r="44" spans="1:15" customHeight="1" ht="11.25" s="941" customFormat="1">
      <c r="A44" s="370">
        <v>29</v>
      </c>
      <c r="B44" s="1227" t="s">
        <v>1745</v>
      </c>
      <c r="C44" s="1225">
        <f>F44/D44</f>
        <v>35</v>
      </c>
      <c r="D44" s="955">
        <v>24</v>
      </c>
      <c r="E44" s="156" t="s">
        <v>1654</v>
      </c>
      <c r="F44" s="368">
        <v>840</v>
      </c>
      <c r="G44" s="955"/>
      <c r="H44" s="957"/>
      <c r="I44" s="156">
        <v>12</v>
      </c>
      <c r="J44" s="957">
        <f>I44*C44</f>
        <v>420</v>
      </c>
      <c r="K44" s="156">
        <v>12</v>
      </c>
      <c r="L44" s="957">
        <f>K44*C44</f>
        <v>420</v>
      </c>
      <c r="M44" s="156"/>
      <c r="N44" s="958"/>
    </row>
    <row r="45" spans="1:15" customHeight="1" ht="22.5" s="941" customFormat="1">
      <c r="A45" s="370">
        <v>30</v>
      </c>
      <c r="B45" s="1227" t="s">
        <v>1746</v>
      </c>
      <c r="C45" s="1225">
        <f>F45/D45</f>
        <v>300</v>
      </c>
      <c r="D45" s="955">
        <v>4</v>
      </c>
      <c r="E45" s="156" t="s">
        <v>647</v>
      </c>
      <c r="F45" s="368">
        <v>1200</v>
      </c>
      <c r="G45" s="955">
        <v>1</v>
      </c>
      <c r="H45" s="957">
        <f>G45*C45</f>
        <v>300</v>
      </c>
      <c r="I45" s="156">
        <v>1</v>
      </c>
      <c r="J45" s="957">
        <f>I45*C45</f>
        <v>300</v>
      </c>
      <c r="K45" s="156">
        <v>1</v>
      </c>
      <c r="L45" s="957">
        <f>K45*C45</f>
        <v>300</v>
      </c>
      <c r="M45" s="156">
        <v>1</v>
      </c>
      <c r="N45" s="958">
        <f>M45*C45</f>
        <v>300</v>
      </c>
    </row>
    <row r="46" spans="1:15" customHeight="1" ht="11.25" s="941" customFormat="1">
      <c r="A46" s="370">
        <v>31</v>
      </c>
      <c r="B46" s="1227" t="s">
        <v>1747</v>
      </c>
      <c r="C46" s="1225">
        <f>F46/D46</f>
        <v>50</v>
      </c>
      <c r="D46" s="955">
        <v>150</v>
      </c>
      <c r="E46" s="156" t="s">
        <v>1654</v>
      </c>
      <c r="F46" s="368">
        <v>7500</v>
      </c>
      <c r="G46" s="955">
        <v>75</v>
      </c>
      <c r="H46" s="957">
        <f>G46*C46</f>
        <v>3750</v>
      </c>
      <c r="I46" s="156">
        <v>25</v>
      </c>
      <c r="J46" s="957">
        <f>I46*C46</f>
        <v>1250</v>
      </c>
      <c r="K46" s="156">
        <v>25</v>
      </c>
      <c r="L46" s="957">
        <f>K46*C46</f>
        <v>1250</v>
      </c>
      <c r="M46" s="156">
        <v>25</v>
      </c>
      <c r="N46" s="958">
        <f>M46*C46</f>
        <v>1250</v>
      </c>
    </row>
    <row r="47" spans="1:15" customHeight="1" ht="11.25" s="941" customFormat="1">
      <c r="A47" s="370">
        <v>32</v>
      </c>
      <c r="B47" s="1227" t="s">
        <v>1748</v>
      </c>
      <c r="C47" s="1225">
        <f>F47/D47</f>
        <v>130</v>
      </c>
      <c r="D47" s="955">
        <v>24</v>
      </c>
      <c r="E47" s="156" t="s">
        <v>381</v>
      </c>
      <c r="F47" s="368">
        <v>3120</v>
      </c>
      <c r="G47" s="955">
        <v>6</v>
      </c>
      <c r="H47" s="957">
        <f>G47*C47</f>
        <v>780</v>
      </c>
      <c r="I47" s="156">
        <v>6</v>
      </c>
      <c r="J47" s="957">
        <f>I47*C47</f>
        <v>780</v>
      </c>
      <c r="K47" s="156">
        <v>6</v>
      </c>
      <c r="L47" s="957">
        <f>K47*C47</f>
        <v>780</v>
      </c>
      <c r="M47" s="156">
        <v>6</v>
      </c>
      <c r="N47" s="958">
        <f>M47*C47</f>
        <v>780</v>
      </c>
    </row>
    <row r="48" spans="1:15" customHeight="1" ht="11.25" s="941" customFormat="1">
      <c r="A48" s="370">
        <v>33</v>
      </c>
      <c r="B48" s="1227" t="s">
        <v>1749</v>
      </c>
      <c r="C48" s="1225">
        <f>F48/D48</f>
        <v>155</v>
      </c>
      <c r="D48" s="955">
        <v>24</v>
      </c>
      <c r="E48" s="156" t="s">
        <v>381</v>
      </c>
      <c r="F48" s="368">
        <v>3720</v>
      </c>
      <c r="G48" s="955">
        <v>6</v>
      </c>
      <c r="H48" s="957">
        <f>G48*C48</f>
        <v>930</v>
      </c>
      <c r="I48" s="156">
        <v>6</v>
      </c>
      <c r="J48" s="957">
        <f>I48*C48</f>
        <v>930</v>
      </c>
      <c r="K48" s="156">
        <v>6</v>
      </c>
      <c r="L48" s="957">
        <f>K48*C48</f>
        <v>930</v>
      </c>
      <c r="M48" s="156">
        <v>6</v>
      </c>
      <c r="N48" s="958">
        <f>M48*C48</f>
        <v>930</v>
      </c>
    </row>
    <row r="49" spans="1:15" customHeight="1" ht="11.25" s="941" customFormat="1">
      <c r="A49" s="370">
        <v>34</v>
      </c>
      <c r="B49" s="1227" t="s">
        <v>1750</v>
      </c>
      <c r="C49" s="1225">
        <f>F49/D49</f>
        <v>45</v>
      </c>
      <c r="D49" s="955">
        <v>24</v>
      </c>
      <c r="E49" s="156" t="s">
        <v>1654</v>
      </c>
      <c r="F49" s="368">
        <v>1080</v>
      </c>
      <c r="G49" s="955">
        <v>6</v>
      </c>
      <c r="H49" s="957">
        <f>G49*C49</f>
        <v>270</v>
      </c>
      <c r="I49" s="156">
        <v>6</v>
      </c>
      <c r="J49" s="957">
        <f>I49*C49</f>
        <v>270</v>
      </c>
      <c r="K49" s="156">
        <v>6</v>
      </c>
      <c r="L49" s="957">
        <f>K49*C49</f>
        <v>270</v>
      </c>
      <c r="M49" s="156">
        <v>6</v>
      </c>
      <c r="N49" s="958">
        <f>M49*C49</f>
        <v>270</v>
      </c>
    </row>
    <row r="50" spans="1:15">
      <c r="A50" s="962" t="s">
        <v>82</v>
      </c>
      <c r="B50" s="1228"/>
      <c r="C50" s="967">
        <f>SUM(C13:C49)</f>
        <v>11071.25</v>
      </c>
      <c r="D50" s="1229">
        <f>SUM(D13:D49)</f>
        <v>5323</v>
      </c>
      <c r="E50" s="1230"/>
      <c r="F50" s="967">
        <f>SUM(F13:F49)</f>
        <v>217778</v>
      </c>
      <c r="G50" s="968"/>
      <c r="H50" s="969">
        <f>SUM(H13:H49)</f>
        <v>51980</v>
      </c>
      <c r="I50" s="968"/>
      <c r="J50" s="969">
        <f>SUM(J13:J49)</f>
        <v>55420</v>
      </c>
      <c r="K50" s="968"/>
      <c r="L50" s="969">
        <f>SUM(L13:L49)</f>
        <v>55420</v>
      </c>
      <c r="M50" s="968"/>
      <c r="N50" s="969">
        <f>SUM(N13:N49)</f>
        <v>54958</v>
      </c>
    </row>
    <row r="51" spans="1:15">
      <c r="A51" s="182" t="s">
        <v>0</v>
      </c>
      <c r="B51" s="181"/>
      <c r="C51" s="181"/>
    </row>
    <row r="52" spans="1:15">
      <c r="A52" s="182"/>
      <c r="B52" s="181"/>
      <c r="C52" s="181"/>
    </row>
    <row r="53" spans="1:15">
      <c r="F53" s="938" t="s">
        <v>1</v>
      </c>
      <c r="G53" s="938"/>
      <c r="H53" s="938"/>
      <c r="I53" s="938"/>
    </row>
    <row r="54" spans="1:15">
      <c r="F54" s="939" t="s">
        <v>2</v>
      </c>
      <c r="G54" s="939"/>
      <c r="H54" s="939"/>
      <c r="I54" s="939"/>
    </row>
    <row r="56" spans="1:15" customHeight="1" ht="11.25" s="941" customFormat="1">
      <c r="A56" s="310" t="s">
        <v>3</v>
      </c>
      <c r="B56" s="310"/>
      <c r="C56" s="310"/>
      <c r="D56" s="310"/>
      <c r="E56" s="940"/>
      <c r="F56" s="940"/>
      <c r="G56" s="940"/>
      <c r="H56" s="940"/>
      <c r="I56" s="940"/>
      <c r="J56" s="940"/>
      <c r="K56" s="940"/>
      <c r="L56" s="940"/>
      <c r="M56" s="940"/>
      <c r="N56" s="940"/>
    </row>
    <row r="57" spans="1:15" customHeight="1" ht="11.25" s="941" customFormat="1">
      <c r="A57" s="41" t="s">
        <v>4</v>
      </c>
      <c r="B57" s="41"/>
      <c r="C57" s="41"/>
      <c r="D57" s="41"/>
      <c r="E57" s="41"/>
      <c r="F57" s="42" t="s">
        <v>5</v>
      </c>
      <c r="G57" s="42"/>
      <c r="H57" s="42"/>
      <c r="I57" s="42"/>
      <c r="J57" s="42"/>
      <c r="K57" s="43" t="s">
        <v>1751</v>
      </c>
      <c r="L57" s="43"/>
      <c r="M57" s="43"/>
      <c r="N57" s="43"/>
    </row>
    <row r="58" spans="1:15" customHeight="1" ht="12.75" s="941" customFormat="1">
      <c r="A58" s="942" t="s">
        <v>1713</v>
      </c>
      <c r="B58" s="942"/>
      <c r="C58" s="942"/>
      <c r="D58" s="942"/>
      <c r="E58" s="942"/>
      <c r="F58" s="45" t="s">
        <v>8</v>
      </c>
      <c r="G58" s="42" t="s">
        <v>9</v>
      </c>
      <c r="H58" s="42"/>
      <c r="I58" s="42" t="s">
        <v>10</v>
      </c>
      <c r="J58" s="42"/>
      <c r="K58" s="46" t="s">
        <v>11</v>
      </c>
      <c r="L58" s="46"/>
      <c r="M58" s="46"/>
      <c r="N58" s="46"/>
    </row>
    <row r="59" spans="1:15" customHeight="1" ht="11.25" s="941" customFormat="1">
      <c r="A59" s="47" t="s">
        <v>12</v>
      </c>
      <c r="B59" s="47" t="s">
        <v>13</v>
      </c>
      <c r="C59" s="47" t="s">
        <v>14</v>
      </c>
      <c r="D59" s="48" t="s">
        <v>15</v>
      </c>
      <c r="E59" s="49"/>
      <c r="F59" s="47" t="s">
        <v>16</v>
      </c>
      <c r="G59" s="42" t="s">
        <v>17</v>
      </c>
      <c r="H59" s="42"/>
      <c r="I59" s="42"/>
      <c r="J59" s="42"/>
      <c r="K59" s="42"/>
      <c r="L59" s="42"/>
      <c r="M59" s="42"/>
      <c r="N59" s="42"/>
    </row>
    <row r="60" spans="1:15" customHeight="1" ht="11.25" s="941" customFormat="1">
      <c r="A60" s="47"/>
      <c r="B60" s="47"/>
      <c r="C60" s="47"/>
      <c r="D60" s="50"/>
      <c r="E60" s="51"/>
      <c r="F60" s="47"/>
      <c r="G60" s="943" t="s">
        <v>18</v>
      </c>
      <c r="H60" s="943"/>
      <c r="I60" s="944" t="s">
        <v>19</v>
      </c>
      <c r="J60" s="944"/>
      <c r="K60" s="945" t="s">
        <v>20</v>
      </c>
      <c r="L60" s="945"/>
      <c r="M60" s="687" t="s">
        <v>21</v>
      </c>
      <c r="N60" s="687"/>
    </row>
    <row r="61" spans="1:15" customHeight="1" ht="11.25" s="941" customFormat="1">
      <c r="A61" s="47"/>
      <c r="B61" s="47"/>
      <c r="C61" s="47"/>
      <c r="D61" s="57" t="s">
        <v>22</v>
      </c>
      <c r="E61" s="57" t="s">
        <v>13</v>
      </c>
      <c r="F61" s="47"/>
      <c r="G61" s="45" t="s">
        <v>23</v>
      </c>
      <c r="H61" s="57" t="s">
        <v>24</v>
      </c>
      <c r="I61" s="57" t="s">
        <v>23</v>
      </c>
      <c r="J61" s="57" t="s">
        <v>24</v>
      </c>
      <c r="K61" s="57" t="s">
        <v>23</v>
      </c>
      <c r="L61" s="57" t="s">
        <v>24</v>
      </c>
      <c r="M61" s="57" t="s">
        <v>23</v>
      </c>
      <c r="N61" s="57" t="s">
        <v>24</v>
      </c>
    </row>
    <row r="62" spans="1:15" customHeight="1" ht="11.25" s="941" customFormat="1">
      <c r="A62" s="370">
        <v>35</v>
      </c>
      <c r="B62" s="1227" t="s">
        <v>1752</v>
      </c>
      <c r="C62" s="1225">
        <f>F62/D62</f>
        <v>60</v>
      </c>
      <c r="D62" s="955">
        <v>12</v>
      </c>
      <c r="E62" s="156" t="s">
        <v>1744</v>
      </c>
      <c r="F62" s="368">
        <v>720</v>
      </c>
      <c r="G62" s="955"/>
      <c r="H62" s="957"/>
      <c r="I62" s="156">
        <v>6</v>
      </c>
      <c r="J62" s="957">
        <f>I62*C62</f>
        <v>360</v>
      </c>
      <c r="K62" s="156"/>
      <c r="L62" s="957"/>
      <c r="M62" s="156">
        <v>6</v>
      </c>
      <c r="N62" s="958">
        <f>M62*C62</f>
        <v>360</v>
      </c>
    </row>
    <row r="63" spans="1:15" customHeight="1" ht="11.25" s="941" customFormat="1">
      <c r="A63" s="370">
        <v>36</v>
      </c>
      <c r="B63" s="1227" t="s">
        <v>1753</v>
      </c>
      <c r="C63" s="1225">
        <f>F63/D63</f>
        <v>55</v>
      </c>
      <c r="D63" s="955">
        <v>20</v>
      </c>
      <c r="E63" s="156" t="s">
        <v>1654</v>
      </c>
      <c r="F63" s="368">
        <v>1100</v>
      </c>
      <c r="G63" s="955">
        <v>5</v>
      </c>
      <c r="H63" s="957">
        <f>G63*C63</f>
        <v>275</v>
      </c>
      <c r="I63" s="156">
        <v>5</v>
      </c>
      <c r="J63" s="957">
        <f>I63*C63</f>
        <v>275</v>
      </c>
      <c r="K63" s="156">
        <v>5</v>
      </c>
      <c r="L63" s="957">
        <f>K63*C63</f>
        <v>275</v>
      </c>
      <c r="M63" s="156">
        <v>5</v>
      </c>
      <c r="N63" s="958">
        <f>M63*C63</f>
        <v>275</v>
      </c>
    </row>
    <row r="64" spans="1:15" customHeight="1" ht="22.5" s="941" customFormat="1">
      <c r="A64" s="370">
        <v>37</v>
      </c>
      <c r="B64" s="1227" t="s">
        <v>1754</v>
      </c>
      <c r="C64" s="1225">
        <f>F64/D64</f>
        <v>110</v>
      </c>
      <c r="D64" s="955">
        <v>24</v>
      </c>
      <c r="E64" s="156" t="s">
        <v>192</v>
      </c>
      <c r="F64" s="368">
        <v>2640</v>
      </c>
      <c r="G64" s="955"/>
      <c r="H64" s="957"/>
      <c r="I64" s="156">
        <v>8</v>
      </c>
      <c r="J64" s="957">
        <f>I64*C64</f>
        <v>880</v>
      </c>
      <c r="K64" s="156">
        <v>8</v>
      </c>
      <c r="L64" s="957">
        <f>K64*C64</f>
        <v>880</v>
      </c>
      <c r="M64" s="156">
        <v>8</v>
      </c>
      <c r="N64" s="958">
        <f>M64*C64</f>
        <v>880</v>
      </c>
    </row>
    <row r="65" spans="1:15" customHeight="1" ht="11.25" s="941" customFormat="1">
      <c r="A65" s="370">
        <v>38</v>
      </c>
      <c r="B65" s="1227" t="s">
        <v>1755</v>
      </c>
      <c r="C65" s="1225">
        <f>F65/D65</f>
        <v>15</v>
      </c>
      <c r="D65" s="955">
        <v>9</v>
      </c>
      <c r="E65" s="156" t="s">
        <v>1654</v>
      </c>
      <c r="F65" s="368">
        <v>135</v>
      </c>
      <c r="G65" s="955"/>
      <c r="H65" s="957"/>
      <c r="I65" s="156">
        <v>3</v>
      </c>
      <c r="J65" s="957">
        <f>I65*C65</f>
        <v>45</v>
      </c>
      <c r="K65" s="156">
        <v>3</v>
      </c>
      <c r="L65" s="957">
        <f>K65*C65</f>
        <v>45</v>
      </c>
      <c r="M65" s="156">
        <v>3</v>
      </c>
      <c r="N65" s="958">
        <f>M65*C65</f>
        <v>45</v>
      </c>
    </row>
    <row r="66" spans="1:15" customHeight="1" ht="11.25" s="941" customFormat="1">
      <c r="A66" s="370">
        <v>39</v>
      </c>
      <c r="B66" s="1227" t="s">
        <v>1756</v>
      </c>
      <c r="C66" s="1225">
        <f>F66/D66</f>
        <v>50</v>
      </c>
      <c r="D66" s="955">
        <v>60</v>
      </c>
      <c r="E66" s="156" t="s">
        <v>1017</v>
      </c>
      <c r="F66" s="368">
        <v>3000</v>
      </c>
      <c r="G66" s="955">
        <v>15</v>
      </c>
      <c r="H66" s="957">
        <f>G66*C66</f>
        <v>750</v>
      </c>
      <c r="I66" s="156">
        <v>15</v>
      </c>
      <c r="J66" s="957">
        <f>I66*C66</f>
        <v>750</v>
      </c>
      <c r="K66" s="156">
        <v>15</v>
      </c>
      <c r="L66" s="957">
        <f>K66*C66</f>
        <v>750</v>
      </c>
      <c r="M66" s="156">
        <v>15</v>
      </c>
      <c r="N66" s="958">
        <f>M66*C66</f>
        <v>750</v>
      </c>
    </row>
    <row r="67" spans="1:15" customHeight="1" ht="11.25" s="941" customFormat="1">
      <c r="A67" s="370">
        <v>40</v>
      </c>
      <c r="B67" s="1227" t="s">
        <v>1757</v>
      </c>
      <c r="C67" s="1225">
        <f>F67/D67</f>
        <v>30</v>
      </c>
      <c r="D67" s="955">
        <v>40</v>
      </c>
      <c r="E67" s="156" t="s">
        <v>192</v>
      </c>
      <c r="F67" s="368">
        <v>1200</v>
      </c>
      <c r="G67" s="955">
        <v>10</v>
      </c>
      <c r="H67" s="957">
        <f>G67*C67</f>
        <v>300</v>
      </c>
      <c r="I67" s="156">
        <v>10</v>
      </c>
      <c r="J67" s="957">
        <f>I67*C67</f>
        <v>300</v>
      </c>
      <c r="K67" s="156">
        <v>10</v>
      </c>
      <c r="L67" s="957">
        <f>K67*C67</f>
        <v>300</v>
      </c>
      <c r="M67" s="156">
        <v>10</v>
      </c>
      <c r="N67" s="958">
        <f>M67*C67</f>
        <v>300</v>
      </c>
    </row>
    <row r="68" spans="1:15" customHeight="1" ht="11.25" s="941" customFormat="1">
      <c r="A68" s="370">
        <v>41</v>
      </c>
      <c r="B68" s="1227" t="s">
        <v>273</v>
      </c>
      <c r="C68" s="1225">
        <f>F68/D68</f>
        <v>15</v>
      </c>
      <c r="D68" s="955">
        <v>60</v>
      </c>
      <c r="E68" s="156" t="s">
        <v>640</v>
      </c>
      <c r="F68" s="368">
        <v>900</v>
      </c>
      <c r="G68" s="955">
        <v>15</v>
      </c>
      <c r="H68" s="957">
        <f>G68*C68</f>
        <v>225</v>
      </c>
      <c r="I68" s="156">
        <v>15</v>
      </c>
      <c r="J68" s="957">
        <f>I68*C68</f>
        <v>225</v>
      </c>
      <c r="K68" s="156">
        <v>15</v>
      </c>
      <c r="L68" s="957">
        <f>K68*C68</f>
        <v>225</v>
      </c>
      <c r="M68" s="156">
        <v>15</v>
      </c>
      <c r="N68" s="958">
        <f>M68*C68</f>
        <v>225</v>
      </c>
    </row>
    <row r="69" spans="1:15" customHeight="1" ht="11.25" s="941" customFormat="1">
      <c r="A69" s="370">
        <v>42</v>
      </c>
      <c r="B69" s="1227" t="s">
        <v>1758</v>
      </c>
      <c r="C69" s="1225">
        <f>F69/D69</f>
        <v>20</v>
      </c>
      <c r="D69" s="955">
        <v>100</v>
      </c>
      <c r="E69" s="156" t="s">
        <v>640</v>
      </c>
      <c r="F69" s="368">
        <v>2000</v>
      </c>
      <c r="G69" s="955">
        <v>25</v>
      </c>
      <c r="H69" s="957">
        <f>G69*C69</f>
        <v>500</v>
      </c>
      <c r="I69" s="156">
        <v>25</v>
      </c>
      <c r="J69" s="957">
        <f>I69*C69</f>
        <v>500</v>
      </c>
      <c r="K69" s="156">
        <v>25</v>
      </c>
      <c r="L69" s="957">
        <f>K69*C69</f>
        <v>500</v>
      </c>
      <c r="M69" s="156">
        <v>25</v>
      </c>
      <c r="N69" s="958">
        <f>M69*C69</f>
        <v>500</v>
      </c>
    </row>
    <row r="70" spans="1:15" customHeight="1" ht="11.25" s="940" customFormat="1">
      <c r="A70" s="370">
        <v>43</v>
      </c>
      <c r="B70" s="1227" t="s">
        <v>1759</v>
      </c>
      <c r="C70" s="1225">
        <f>F70/D70</f>
        <v>14</v>
      </c>
      <c r="D70" s="955">
        <v>200</v>
      </c>
      <c r="E70" s="156" t="s">
        <v>640</v>
      </c>
      <c r="F70" s="368">
        <v>2800</v>
      </c>
      <c r="G70" s="955">
        <v>50</v>
      </c>
      <c r="H70" s="957">
        <f>G70*C70</f>
        <v>700</v>
      </c>
      <c r="I70" s="156">
        <v>50</v>
      </c>
      <c r="J70" s="957">
        <f>I70*C70</f>
        <v>700</v>
      </c>
      <c r="K70" s="156">
        <v>50</v>
      </c>
      <c r="L70" s="957">
        <f>K70*C70</f>
        <v>700</v>
      </c>
      <c r="M70" s="156">
        <v>50</v>
      </c>
      <c r="N70" s="958">
        <f>M70*C70</f>
        <v>700</v>
      </c>
    </row>
    <row r="71" spans="1:15" customHeight="1" ht="11.25" s="941" customFormat="1">
      <c r="A71" s="370">
        <v>44</v>
      </c>
      <c r="B71" s="1227" t="s">
        <v>1760</v>
      </c>
      <c r="C71" s="1225">
        <f>F71/D71</f>
        <v>500</v>
      </c>
      <c r="D71" s="955">
        <v>5</v>
      </c>
      <c r="E71" s="156" t="s">
        <v>1654</v>
      </c>
      <c r="F71" s="368">
        <v>2500</v>
      </c>
      <c r="G71" s="955">
        <v>5</v>
      </c>
      <c r="H71" s="957">
        <f>G71*C71</f>
        <v>2500</v>
      </c>
      <c r="I71" s="156"/>
      <c r="J71" s="957"/>
      <c r="K71" s="156"/>
      <c r="L71" s="957"/>
      <c r="M71" s="156"/>
      <c r="N71" s="958"/>
    </row>
    <row r="72" spans="1:15">
      <c r="A72" s="370">
        <v>45</v>
      </c>
      <c r="B72" s="1227" t="s">
        <v>1761</v>
      </c>
      <c r="C72" s="1225">
        <f>F72/D72</f>
        <v>250</v>
      </c>
      <c r="D72" s="955">
        <v>8</v>
      </c>
      <c r="E72" s="156" t="s">
        <v>1654</v>
      </c>
      <c r="F72" s="368">
        <v>2000</v>
      </c>
      <c r="G72" s="955">
        <v>8</v>
      </c>
      <c r="H72" s="957">
        <f>G72*C72</f>
        <v>2000</v>
      </c>
      <c r="I72" s="156"/>
      <c r="J72" s="957"/>
      <c r="K72" s="156"/>
      <c r="L72" s="957"/>
      <c r="M72" s="156"/>
      <c r="N72" s="958"/>
    </row>
    <row r="73" spans="1:15">
      <c r="A73" s="370">
        <v>46</v>
      </c>
      <c r="B73" s="1227" t="s">
        <v>1762</v>
      </c>
      <c r="C73" s="1225">
        <v>41.67</v>
      </c>
      <c r="D73" s="955">
        <v>60</v>
      </c>
      <c r="E73" s="156" t="s">
        <v>1654</v>
      </c>
      <c r="F73" s="368">
        <v>2500</v>
      </c>
      <c r="G73" s="955">
        <v>15</v>
      </c>
      <c r="H73" s="957">
        <v>625</v>
      </c>
      <c r="I73" s="156">
        <v>15</v>
      </c>
      <c r="J73" s="957">
        <v>625</v>
      </c>
      <c r="K73" s="156">
        <v>15</v>
      </c>
      <c r="L73" s="957">
        <v>625</v>
      </c>
      <c r="M73" s="156">
        <v>15</v>
      </c>
      <c r="N73" s="958">
        <v>625</v>
      </c>
    </row>
    <row r="74" spans="1:15" customHeight="1" ht="11.25" s="941" customFormat="1">
      <c r="A74" s="370">
        <v>47</v>
      </c>
      <c r="B74" s="135" t="s">
        <v>1763</v>
      </c>
      <c r="C74" s="1323"/>
      <c r="D74" s="1328"/>
      <c r="E74" s="156"/>
      <c r="F74" s="371">
        <v>120000</v>
      </c>
      <c r="G74" s="955">
        <v>3</v>
      </c>
      <c r="H74" s="957">
        <v>30000</v>
      </c>
      <c r="I74" s="955">
        <v>3</v>
      </c>
      <c r="J74" s="957">
        <v>30000</v>
      </c>
      <c r="K74" s="955">
        <v>3</v>
      </c>
      <c r="L74" s="957">
        <v>30000</v>
      </c>
      <c r="M74" s="955">
        <v>3</v>
      </c>
      <c r="N74" s="958">
        <v>30000</v>
      </c>
      <c r="O74" s="1329"/>
    </row>
    <row r="75" spans="1:15" customHeight="1" ht="22.5" s="941" customFormat="1">
      <c r="A75" s="370">
        <v>48</v>
      </c>
      <c r="B75" s="1227" t="s">
        <v>1764</v>
      </c>
      <c r="C75" s="371">
        <f>90000/1800</f>
        <v>50</v>
      </c>
      <c r="D75" s="1328">
        <v>1800</v>
      </c>
      <c r="E75" s="156"/>
      <c r="F75" s="1289">
        <f>C75*D75</f>
        <v>90000</v>
      </c>
      <c r="G75" s="955">
        <v>450</v>
      </c>
      <c r="H75" s="957">
        <f>G75*C75</f>
        <v>22500</v>
      </c>
      <c r="I75" s="955">
        <v>450</v>
      </c>
      <c r="J75" s="1289">
        <f>I75*C75</f>
        <v>22500</v>
      </c>
      <c r="K75" s="955">
        <v>450</v>
      </c>
      <c r="L75" s="957">
        <f>K75*C75</f>
        <v>22500</v>
      </c>
      <c r="M75" s="955">
        <v>450</v>
      </c>
      <c r="N75" s="958">
        <f>M75*C75</f>
        <v>22500</v>
      </c>
      <c r="O75" s="1329"/>
    </row>
    <row r="76" spans="1:15">
      <c r="A76" s="962" t="s">
        <v>141</v>
      </c>
      <c r="B76" s="1228"/>
      <c r="C76" s="967">
        <f>SUM(C62:C75)+C50</f>
        <v>12281.92</v>
      </c>
      <c r="D76" s="1229">
        <f>SUM(D62:D75)+D50</f>
        <v>7721</v>
      </c>
      <c r="E76" s="1230"/>
      <c r="F76" s="967">
        <v>539127.6</v>
      </c>
      <c r="G76" s="968"/>
      <c r="H76" s="969">
        <f>SUM(H62:H75)+H50</f>
        <v>112355</v>
      </c>
      <c r="I76" s="968"/>
      <c r="J76" s="969">
        <f>SUM(J62:J75)+J50</f>
        <v>112580</v>
      </c>
      <c r="K76" s="968"/>
      <c r="L76" s="969">
        <f>SUM(L62:L75)+L50</f>
        <v>112220</v>
      </c>
      <c r="M76" s="968"/>
      <c r="N76" s="969">
        <f>SUM(N62:N75)+N50</f>
        <v>112118</v>
      </c>
    </row>
    <row r="79" spans="1:15">
      <c r="F79" s="77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B76"/>
    <mergeCell ref="A59:A61"/>
    <mergeCell ref="B59:B61"/>
    <mergeCell ref="C59:C61"/>
    <mergeCell ref="D59:E60"/>
    <mergeCell ref="F59:F61"/>
    <mergeCell ref="G59:N59"/>
    <mergeCell ref="G60:H60"/>
    <mergeCell ref="I60:J60"/>
    <mergeCell ref="K60:L60"/>
    <mergeCell ref="M60:N60"/>
    <mergeCell ref="F54:I54"/>
    <mergeCell ref="A56:D56"/>
    <mergeCell ref="A57:E57"/>
    <mergeCell ref="F57:J57"/>
    <mergeCell ref="K57:N57"/>
    <mergeCell ref="A58:E58"/>
    <mergeCell ref="G58:H58"/>
    <mergeCell ref="I58:J58"/>
    <mergeCell ref="K58:N58"/>
    <mergeCell ref="G10:H10"/>
    <mergeCell ref="I10:J10"/>
    <mergeCell ref="K10:L10"/>
    <mergeCell ref="M10:N10"/>
    <mergeCell ref="A50:B50"/>
    <mergeCell ref="F53:I5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F4:I4"/>
    <mergeCell ref="A6:D6"/>
    <mergeCell ref="A7:E7"/>
    <mergeCell ref="F7:J7"/>
    <mergeCell ref="K7:N7"/>
  </mergeCells>
  <printOptions gridLines="false" gridLinesSet="true"/>
  <pageMargins left="0.43307086614173" right="0.23622047244094" top="0.42" bottom="0" header="0.56" footer="0.31496062992126"/>
  <pageSetup paperSize="14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39"/>
  <sheetViews>
    <sheetView tabSelected="0" workbookViewId="0" zoomScale="115" view="pageBreakPreview" showGridLines="true" showRowColHeaders="1">
      <selection activeCell="G44" sqref="G44:H44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4">
      <c r="A1" s="181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2</v>
      </c>
      <c r="H4" s="35"/>
    </row>
    <row r="6" spans="1:14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4">
      <c r="A8" s="184" t="s">
        <v>1765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>
      <c r="A12" s="366">
        <v>1</v>
      </c>
      <c r="B12" s="1330" t="s">
        <v>1766</v>
      </c>
      <c r="C12" s="1331">
        <f>F12/D12</f>
        <v>195</v>
      </c>
      <c r="D12" s="156">
        <v>70</v>
      </c>
      <c r="E12" s="156" t="s">
        <v>192</v>
      </c>
      <c r="F12" s="1331">
        <v>13650</v>
      </c>
      <c r="G12" s="1233">
        <f>H12/C12</f>
        <v>35</v>
      </c>
      <c r="H12" s="368">
        <v>6825</v>
      </c>
      <c r="I12" s="430"/>
      <c r="J12" s="431"/>
      <c r="K12" s="1233">
        <f>L12/C12</f>
        <v>35</v>
      </c>
      <c r="L12" s="368">
        <v>6825</v>
      </c>
      <c r="M12" s="430"/>
      <c r="N12" s="431">
        <f>SUM(C12:M12)</f>
        <v>27635</v>
      </c>
    </row>
    <row r="13" spans="1:14">
      <c r="A13" s="370">
        <v>2</v>
      </c>
      <c r="B13" s="1330" t="s">
        <v>1767</v>
      </c>
      <c r="C13" s="1331">
        <f>F13/D13</f>
        <v>271</v>
      </c>
      <c r="D13" s="156">
        <v>20</v>
      </c>
      <c r="E13" s="156" t="s">
        <v>46</v>
      </c>
      <c r="F13" s="1331">
        <v>5420</v>
      </c>
      <c r="G13" s="1233">
        <f>H13/C13</f>
        <v>10</v>
      </c>
      <c r="H13" s="368">
        <v>2710</v>
      </c>
      <c r="I13" s="430"/>
      <c r="J13" s="434"/>
      <c r="K13" s="1233">
        <f>L13/C13</f>
        <v>10</v>
      </c>
      <c r="L13" s="368">
        <v>2710</v>
      </c>
      <c r="M13" s="430"/>
      <c r="N13" s="434">
        <f>SUM(C13:M13)</f>
        <v>11151</v>
      </c>
    </row>
    <row r="14" spans="1:14">
      <c r="A14" s="370">
        <v>3</v>
      </c>
      <c r="B14" s="1332" t="s">
        <v>1768</v>
      </c>
      <c r="C14" s="1331">
        <f>F14/D14</f>
        <v>277</v>
      </c>
      <c r="D14" s="156">
        <v>15</v>
      </c>
      <c r="E14" s="156" t="s">
        <v>46</v>
      </c>
      <c r="F14" s="1331">
        <v>4155</v>
      </c>
      <c r="G14" s="1233">
        <f>H14/C14</f>
        <v>7.5</v>
      </c>
      <c r="H14" s="368">
        <v>2077.5</v>
      </c>
      <c r="I14" s="430"/>
      <c r="J14" s="428"/>
      <c r="K14" s="1233">
        <f>L14/C14</f>
        <v>7.5</v>
      </c>
      <c r="L14" s="368">
        <v>2077.5</v>
      </c>
      <c r="M14" s="430"/>
      <c r="N14" s="428">
        <f>SUM(C14:M14)</f>
        <v>8617</v>
      </c>
    </row>
    <row r="15" spans="1:14">
      <c r="A15" s="370">
        <v>4</v>
      </c>
      <c r="B15" s="1332" t="s">
        <v>1769</v>
      </c>
      <c r="C15" s="1331">
        <f>F15/D15</f>
        <v>75</v>
      </c>
      <c r="D15" s="156">
        <v>6</v>
      </c>
      <c r="E15" s="156" t="s">
        <v>41</v>
      </c>
      <c r="F15" s="1331">
        <v>450</v>
      </c>
      <c r="G15" s="1233">
        <f>H15/C15</f>
        <v>6</v>
      </c>
      <c r="H15" s="368">
        <v>450</v>
      </c>
      <c r="I15" s="430"/>
      <c r="J15" s="431"/>
      <c r="K15" s="1233"/>
      <c r="L15" s="368"/>
      <c r="M15" s="430"/>
      <c r="N15" s="431">
        <f>SUM(C15:M15)</f>
        <v>987</v>
      </c>
    </row>
    <row r="16" spans="1:14">
      <c r="A16" s="370">
        <v>5</v>
      </c>
      <c r="B16" s="1332" t="s">
        <v>1770</v>
      </c>
      <c r="C16" s="1331">
        <f>F16/D16</f>
        <v>280</v>
      </c>
      <c r="D16" s="156">
        <v>23</v>
      </c>
      <c r="E16" s="156" t="s">
        <v>46</v>
      </c>
      <c r="F16" s="1331">
        <v>6440</v>
      </c>
      <c r="G16" s="1233">
        <f>H16/C16</f>
        <v>11.5</v>
      </c>
      <c r="H16" s="368">
        <v>3220</v>
      </c>
      <c r="I16" s="430"/>
      <c r="J16" s="434"/>
      <c r="K16" s="1233">
        <f>L16/C16</f>
        <v>11.5</v>
      </c>
      <c r="L16" s="368">
        <v>3220</v>
      </c>
      <c r="M16" s="430"/>
      <c r="N16" s="434">
        <f>SUM(C16:M16)</f>
        <v>13206</v>
      </c>
    </row>
    <row r="17" spans="1:14">
      <c r="A17" s="370">
        <v>6</v>
      </c>
      <c r="B17" s="1333" t="s">
        <v>1771</v>
      </c>
      <c r="C17" s="1331">
        <f>F17/D17</f>
        <v>290</v>
      </c>
      <c r="D17" s="1334">
        <v>14</v>
      </c>
      <c r="E17" s="156" t="s">
        <v>46</v>
      </c>
      <c r="F17" s="1331">
        <v>4060</v>
      </c>
      <c r="G17" s="1233">
        <f>H17/C17</f>
        <v>7</v>
      </c>
      <c r="H17" s="368">
        <v>2030</v>
      </c>
      <c r="I17" s="430"/>
      <c r="J17" s="431"/>
      <c r="K17" s="1233">
        <f>L17/C17</f>
        <v>7</v>
      </c>
      <c r="L17" s="368">
        <v>2030</v>
      </c>
      <c r="M17" s="430"/>
      <c r="N17" s="431">
        <f>SUM(C17:M17)</f>
        <v>8438</v>
      </c>
    </row>
    <row r="18" spans="1:14">
      <c r="A18" s="370">
        <v>7</v>
      </c>
      <c r="B18" s="1333" t="s">
        <v>1545</v>
      </c>
      <c r="C18" s="1331">
        <f>F18/D18</f>
        <v>95</v>
      </c>
      <c r="D18" s="1334">
        <v>4</v>
      </c>
      <c r="E18" s="156" t="s">
        <v>41</v>
      </c>
      <c r="F18" s="1331">
        <v>380</v>
      </c>
      <c r="G18" s="1233">
        <f>H18/C18</f>
        <v>4</v>
      </c>
      <c r="H18" s="368">
        <v>380</v>
      </c>
      <c r="I18" s="430"/>
      <c r="J18" s="431"/>
      <c r="K18" s="1233"/>
      <c r="L18" s="368"/>
      <c r="M18" s="430"/>
      <c r="N18" s="431">
        <f>SUM(C18:M18)</f>
        <v>863</v>
      </c>
    </row>
    <row r="19" spans="1:14">
      <c r="A19" s="370">
        <v>8</v>
      </c>
      <c r="B19" s="1332" t="s">
        <v>936</v>
      </c>
      <c r="C19" s="1331">
        <f>F19/D19</f>
        <v>200</v>
      </c>
      <c r="D19" s="1334">
        <v>4</v>
      </c>
      <c r="E19" s="156" t="s">
        <v>46</v>
      </c>
      <c r="F19" s="1331">
        <v>800</v>
      </c>
      <c r="G19" s="1233">
        <f>H19/C19</f>
        <v>4</v>
      </c>
      <c r="H19" s="368">
        <v>800</v>
      </c>
      <c r="I19" s="430"/>
      <c r="J19" s="428"/>
      <c r="K19" s="1233"/>
      <c r="L19" s="368"/>
      <c r="M19" s="430"/>
      <c r="N19" s="428">
        <f>SUM(C19:M19)</f>
        <v>1808</v>
      </c>
    </row>
    <row r="20" spans="1:14">
      <c r="A20" s="370">
        <v>9</v>
      </c>
      <c r="B20" s="1330" t="s">
        <v>1772</v>
      </c>
      <c r="C20" s="1331">
        <f>F20/D20</f>
        <v>50</v>
      </c>
      <c r="D20" s="1334">
        <v>6</v>
      </c>
      <c r="E20" s="156" t="s">
        <v>41</v>
      </c>
      <c r="F20" s="1331">
        <v>300</v>
      </c>
      <c r="G20" s="1233">
        <f>H20/C20</f>
        <v>6</v>
      </c>
      <c r="H20" s="368">
        <v>300</v>
      </c>
      <c r="I20" s="430"/>
      <c r="J20" s="431"/>
      <c r="K20" s="1233"/>
      <c r="L20" s="368"/>
      <c r="M20" s="430"/>
      <c r="N20" s="431">
        <f>SUM(C20:M20)</f>
        <v>662</v>
      </c>
    </row>
    <row r="21" spans="1:14">
      <c r="A21" s="370">
        <v>10</v>
      </c>
      <c r="B21" s="1335" t="s">
        <v>1773</v>
      </c>
      <c r="C21" s="1331">
        <f>F21/D21</f>
        <v>190</v>
      </c>
      <c r="D21" s="156">
        <v>10</v>
      </c>
      <c r="E21" s="135" t="s">
        <v>41</v>
      </c>
      <c r="F21" s="1331">
        <v>1900</v>
      </c>
      <c r="G21" s="1233">
        <f>H21/C21</f>
        <v>5</v>
      </c>
      <c r="H21" s="368">
        <v>950</v>
      </c>
      <c r="I21" s="430"/>
      <c r="J21" s="434"/>
      <c r="K21" s="1233">
        <f>L21/C21</f>
        <v>5</v>
      </c>
      <c r="L21" s="368">
        <v>950</v>
      </c>
      <c r="M21" s="430"/>
      <c r="N21" s="434">
        <f>SUM(C21:M21)</f>
        <v>4010</v>
      </c>
    </row>
    <row r="22" spans="1:14">
      <c r="A22" s="370">
        <v>11</v>
      </c>
      <c r="B22" s="1336" t="s">
        <v>1327</v>
      </c>
      <c r="C22" s="1331">
        <f>F22/D22</f>
        <v>48</v>
      </c>
      <c r="D22" s="156">
        <v>30</v>
      </c>
      <c r="E22" s="135" t="s">
        <v>48</v>
      </c>
      <c r="F22" s="1331">
        <v>1440</v>
      </c>
      <c r="G22" s="1233">
        <f>H22/C22</f>
        <v>15</v>
      </c>
      <c r="H22" s="368">
        <v>720</v>
      </c>
      <c r="I22" s="430"/>
      <c r="J22" s="428"/>
      <c r="K22" s="1233">
        <f>L22/C22</f>
        <v>15</v>
      </c>
      <c r="L22" s="368">
        <v>720</v>
      </c>
      <c r="M22" s="430"/>
      <c r="N22" s="431">
        <f>SUM(C22:M22)</f>
        <v>2988</v>
      </c>
    </row>
    <row r="23" spans="1:14">
      <c r="A23" s="370">
        <v>12</v>
      </c>
      <c r="B23" s="1336" t="s">
        <v>1559</v>
      </c>
      <c r="C23" s="1331">
        <f>F23/D23</f>
        <v>15</v>
      </c>
      <c r="D23" s="156">
        <v>31</v>
      </c>
      <c r="E23" s="135" t="s">
        <v>202</v>
      </c>
      <c r="F23" s="1331">
        <v>465</v>
      </c>
      <c r="G23" s="1233">
        <f>H23/C23</f>
        <v>15.5</v>
      </c>
      <c r="H23" s="368">
        <v>232.5</v>
      </c>
      <c r="I23" s="430"/>
      <c r="J23" s="431"/>
      <c r="K23" s="1233">
        <f>L23/C23</f>
        <v>15.5</v>
      </c>
      <c r="L23" s="368">
        <v>232.5</v>
      </c>
      <c r="M23" s="430"/>
      <c r="N23" s="431">
        <f>SUM(C23:M23)</f>
        <v>1007</v>
      </c>
    </row>
    <row r="24" spans="1:14">
      <c r="A24" s="370">
        <v>13</v>
      </c>
      <c r="B24" s="135" t="s">
        <v>1774</v>
      </c>
      <c r="C24" s="1331">
        <f>F24/D24</f>
        <v>180</v>
      </c>
      <c r="D24" s="156">
        <v>1</v>
      </c>
      <c r="E24" s="135" t="s">
        <v>192</v>
      </c>
      <c r="F24" s="1331">
        <v>180</v>
      </c>
      <c r="G24" s="1233">
        <f>H24/C24</f>
        <v>1</v>
      </c>
      <c r="H24" s="368">
        <v>180</v>
      </c>
      <c r="I24" s="430"/>
      <c r="J24" s="434"/>
      <c r="K24" s="430"/>
      <c r="L24" s="433"/>
      <c r="M24" s="430"/>
      <c r="N24" s="434">
        <f>SUM(C24:M24)</f>
        <v>542</v>
      </c>
    </row>
    <row r="25" spans="1:14">
      <c r="A25" s="370">
        <v>14</v>
      </c>
      <c r="B25" s="135" t="s">
        <v>1775</v>
      </c>
      <c r="C25" s="1331">
        <f>F25/D25</f>
        <v>360</v>
      </c>
      <c r="D25" s="156">
        <v>1</v>
      </c>
      <c r="E25" s="135" t="s">
        <v>192</v>
      </c>
      <c r="F25" s="1331">
        <v>360</v>
      </c>
      <c r="G25" s="1233">
        <f>H25/C25</f>
        <v>1</v>
      </c>
      <c r="H25" s="368">
        <v>360</v>
      </c>
      <c r="I25" s="430"/>
      <c r="J25" s="431"/>
      <c r="K25" s="436"/>
      <c r="L25" s="437"/>
      <c r="M25" s="430"/>
      <c r="N25" s="431">
        <f>SUM(C25:M25)</f>
        <v>1082</v>
      </c>
    </row>
    <row r="26" spans="1:14">
      <c r="A26" s="370">
        <v>15</v>
      </c>
      <c r="B26" s="1330" t="s">
        <v>1776</v>
      </c>
      <c r="C26" s="192"/>
      <c r="D26" s="430"/>
      <c r="E26" s="613"/>
      <c r="F26" s="1331">
        <v>5000</v>
      </c>
      <c r="G26" s="1233"/>
      <c r="H26" s="368">
        <v>5000</v>
      </c>
      <c r="I26" s="430"/>
      <c r="J26" s="431"/>
      <c r="K26" s="430"/>
      <c r="L26" s="431"/>
      <c r="M26" s="430"/>
      <c r="N26" s="431">
        <f>SUM(C26:M26)</f>
        <v>10000</v>
      </c>
    </row>
    <row r="27" spans="1:14">
      <c r="A27" s="370">
        <v>16</v>
      </c>
      <c r="B27" s="1330" t="s">
        <v>1777</v>
      </c>
      <c r="C27" s="192"/>
      <c r="D27" s="436"/>
      <c r="E27" s="436"/>
      <c r="F27" s="1331">
        <v>15000</v>
      </c>
      <c r="G27" s="1233"/>
      <c r="H27" s="368">
        <v>7500</v>
      </c>
      <c r="I27" s="430"/>
      <c r="J27" s="431"/>
      <c r="K27" s="436"/>
      <c r="L27" s="437"/>
      <c r="M27" s="430"/>
      <c r="N27" s="431">
        <f>SUM(C27:M27)</f>
        <v>22500</v>
      </c>
    </row>
    <row r="28" spans="1:14">
      <c r="A28" s="370">
        <v>17</v>
      </c>
      <c r="B28" s="1332" t="s">
        <v>1778</v>
      </c>
      <c r="C28" s="192"/>
      <c r="D28" s="436"/>
      <c r="E28" s="436"/>
      <c r="F28" s="1331">
        <v>70000</v>
      </c>
      <c r="G28" s="1233"/>
      <c r="H28" s="368">
        <v>50000</v>
      </c>
      <c r="I28" s="430"/>
      <c r="J28" s="434"/>
      <c r="K28" s="436"/>
      <c r="L28" s="368">
        <v>7500</v>
      </c>
      <c r="M28" s="430"/>
      <c r="N28" s="434">
        <f>SUM(C28:M28)</f>
        <v>127500</v>
      </c>
    </row>
    <row r="29" spans="1:14">
      <c r="A29" s="370">
        <v>18</v>
      </c>
      <c r="B29" s="1332" t="s">
        <v>1779</v>
      </c>
      <c r="C29" s="192"/>
      <c r="D29" s="156">
        <v>40</v>
      </c>
      <c r="E29" s="428" t="s">
        <v>46</v>
      </c>
      <c r="F29" s="1331">
        <v>20000</v>
      </c>
      <c r="G29" s="1233"/>
      <c r="H29" s="368">
        <v>20000</v>
      </c>
      <c r="I29" s="430"/>
      <c r="J29" s="428"/>
      <c r="K29" s="430"/>
      <c r="L29" s="368">
        <v>40000</v>
      </c>
      <c r="M29" s="430"/>
      <c r="N29" s="431">
        <f>SUM(C29:M29)</f>
        <v>80040</v>
      </c>
    </row>
    <row r="30" spans="1:14">
      <c r="A30" s="370">
        <v>19</v>
      </c>
      <c r="B30" s="1330" t="s">
        <v>1780</v>
      </c>
      <c r="C30" s="192"/>
      <c r="D30" s="362"/>
      <c r="E30" s="434"/>
      <c r="F30" s="1337" t="s">
        <v>1781</v>
      </c>
      <c r="G30" s="430"/>
      <c r="H30" s="433"/>
      <c r="I30" s="430"/>
      <c r="J30" s="431"/>
      <c r="K30" s="430"/>
      <c r="L30" s="433"/>
      <c r="M30" s="430"/>
      <c r="N30" s="431"/>
    </row>
    <row r="31" spans="1:14">
      <c r="A31" s="370">
        <v>20</v>
      </c>
      <c r="B31" s="1330" t="s">
        <v>1782</v>
      </c>
      <c r="C31" s="192"/>
      <c r="D31" s="362"/>
      <c r="E31" s="434"/>
      <c r="F31" s="1331">
        <v>45000</v>
      </c>
      <c r="G31" s="430"/>
      <c r="H31" s="433"/>
      <c r="I31" s="430"/>
      <c r="J31" s="434"/>
      <c r="K31" s="430"/>
      <c r="L31" s="433"/>
      <c r="M31" s="430"/>
      <c r="N31" s="434">
        <f>SUM(C31:M31)</f>
        <v>45000</v>
      </c>
    </row>
    <row r="32" spans="1:14">
      <c r="A32" s="370">
        <v>21</v>
      </c>
      <c r="B32" s="1332" t="s">
        <v>1783</v>
      </c>
      <c r="C32" s="192"/>
      <c r="D32" s="430"/>
      <c r="E32" s="428"/>
      <c r="F32" s="1338">
        <v>5000</v>
      </c>
      <c r="G32" s="430"/>
      <c r="H32" s="368">
        <v>5000</v>
      </c>
      <c r="I32" s="430"/>
      <c r="J32" s="431"/>
      <c r="K32" s="430"/>
      <c r="L32" s="431"/>
      <c r="M32" s="616"/>
      <c r="N32" s="431">
        <f>SUM(C32:M32)</f>
        <v>10000</v>
      </c>
    </row>
    <row r="33" spans="1:14">
      <c r="A33" s="370">
        <v>22</v>
      </c>
      <c r="B33" s="1332" t="s">
        <v>1784</v>
      </c>
      <c r="C33" s="192"/>
      <c r="D33" s="362"/>
      <c r="E33" s="434"/>
      <c r="F33" s="1338">
        <v>15000</v>
      </c>
      <c r="G33" s="430"/>
      <c r="H33" s="368">
        <v>7500</v>
      </c>
      <c r="I33" s="430"/>
      <c r="J33" s="434"/>
      <c r="K33" s="430"/>
      <c r="L33" s="368">
        <v>7000</v>
      </c>
      <c r="M33" s="430"/>
      <c r="N33" s="434">
        <f>SUM(C33:M33)</f>
        <v>29500</v>
      </c>
    </row>
    <row r="34" spans="1:14">
      <c r="A34" s="370">
        <v>23</v>
      </c>
      <c r="B34" s="1332" t="s">
        <v>1778</v>
      </c>
      <c r="C34" s="192"/>
      <c r="D34" s="436"/>
      <c r="E34" s="436"/>
      <c r="F34" s="1338">
        <v>90000</v>
      </c>
      <c r="G34" s="436"/>
      <c r="H34" s="368">
        <v>50000</v>
      </c>
      <c r="I34" s="430"/>
      <c r="J34" s="434"/>
      <c r="K34" s="436"/>
      <c r="L34" s="368">
        <v>40000</v>
      </c>
      <c r="M34" s="430"/>
      <c r="N34" s="434">
        <f>SUM(C34:M34)</f>
        <v>180000</v>
      </c>
    </row>
    <row r="35" spans="1:14">
      <c r="A35" s="370">
        <v>24</v>
      </c>
      <c r="B35" s="1332" t="s">
        <v>1785</v>
      </c>
      <c r="C35" s="192"/>
      <c r="D35" s="436"/>
      <c r="E35" s="436"/>
      <c r="F35" s="1338">
        <v>30000</v>
      </c>
      <c r="G35" s="436"/>
      <c r="H35" s="368">
        <v>20000</v>
      </c>
      <c r="I35" s="430"/>
      <c r="J35" s="434"/>
      <c r="K35" s="436"/>
      <c r="L35" s="368">
        <v>10000</v>
      </c>
      <c r="M35" s="430"/>
      <c r="N35" s="434">
        <f>SUM(C35:M35)</f>
        <v>60000</v>
      </c>
    </row>
    <row r="36" spans="1:14">
      <c r="A36" s="21" t="s">
        <v>540</v>
      </c>
      <c r="B36" s="22"/>
      <c r="C36" s="270">
        <f>SUM(C12:C35)</f>
        <v>2526</v>
      </c>
      <c r="D36" s="271">
        <f>SUM(D12:D35)</f>
        <v>275</v>
      </c>
      <c r="E36" s="272"/>
      <c r="F36" s="270">
        <v>402000</v>
      </c>
      <c r="G36" s="373">
        <f>SUM(G12:G35)</f>
        <v>128.5</v>
      </c>
      <c r="H36" s="270">
        <f>SUM(H12:H35)</f>
        <v>186235</v>
      </c>
      <c r="I36" s="374"/>
      <c r="J36" s="375"/>
      <c r="K36" s="374">
        <f>SUM(K12:K35)</f>
        <v>106.5</v>
      </c>
      <c r="L36" s="270">
        <f>SUM(L12:L35)</f>
        <v>123265</v>
      </c>
      <c r="M36" s="270"/>
      <c r="N36" s="376">
        <f>SUM(C36:M36)</f>
        <v>714536</v>
      </c>
    </row>
    <row r="37" spans="1:14">
      <c r="A37" s="815"/>
      <c r="B37" s="815"/>
      <c r="C37" s="815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</row>
    <row r="38" spans="1:14">
      <c r="A38" s="817"/>
      <c r="B38" s="815"/>
      <c r="C38" s="815"/>
      <c r="D38" s="816"/>
      <c r="E38" s="816"/>
      <c r="F38" s="862"/>
      <c r="G38" s="127"/>
      <c r="H38" s="127"/>
      <c r="I38" s="127"/>
      <c r="J38" s="127"/>
      <c r="K38" s="127"/>
      <c r="L38" s="127"/>
      <c r="M38" s="127"/>
      <c r="N38" s="127"/>
    </row>
    <row r="39" spans="1:14" customHeight="1" ht="15.75">
      <c r="A39" s="127"/>
      <c r="B39" s="127"/>
      <c r="C39" s="127"/>
      <c r="D39" s="127"/>
      <c r="E39" s="127"/>
      <c r="F39" s="818"/>
      <c r="G39" s="818"/>
      <c r="H39" s="818"/>
      <c r="I39" s="818"/>
      <c r="J39" s="127"/>
      <c r="K39" s="127"/>
      <c r="L39" s="127"/>
      <c r="M39" s="127"/>
      <c r="N39" s="127"/>
    </row>
    <row r="40" spans="1:14">
      <c r="A40" s="127"/>
      <c r="B40" s="127"/>
      <c r="C40" s="127"/>
      <c r="D40" s="127"/>
      <c r="E40" s="127"/>
      <c r="F40" s="127"/>
      <c r="G40" s="819"/>
      <c r="H40" s="819"/>
      <c r="I40" s="127"/>
      <c r="J40" s="127"/>
      <c r="K40" s="127"/>
      <c r="L40" s="127"/>
      <c r="M40" s="127"/>
      <c r="N40" s="127"/>
    </row>
    <row r="41" spans="1:14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</row>
    <row r="42" spans="1:14">
      <c r="A42" s="820"/>
      <c r="B42" s="820"/>
      <c r="C42" s="820"/>
      <c r="D42" s="820"/>
      <c r="E42" s="123"/>
      <c r="F42" s="123"/>
      <c r="G42" s="123"/>
      <c r="H42" s="123"/>
      <c r="I42" s="123"/>
      <c r="J42" s="123"/>
      <c r="K42" s="123"/>
      <c r="L42" s="123"/>
      <c r="M42" s="123"/>
      <c r="N42" s="123"/>
    </row>
    <row r="43" spans="1:14">
      <c r="A43" s="821"/>
      <c r="B43" s="821"/>
      <c r="C43" s="821"/>
      <c r="D43" s="821"/>
      <c r="E43" s="821"/>
      <c r="F43" s="822"/>
      <c r="G43" s="822"/>
      <c r="H43" s="822"/>
      <c r="I43" s="822"/>
      <c r="J43" s="822"/>
      <c r="K43" s="823"/>
      <c r="L43" s="823"/>
      <c r="M43" s="823"/>
      <c r="N43" s="823"/>
    </row>
    <row r="44" spans="1:14">
      <c r="A44" s="824"/>
      <c r="B44" s="824"/>
      <c r="C44" s="824"/>
      <c r="D44" s="824"/>
      <c r="E44" s="824"/>
      <c r="F44" s="286"/>
      <c r="G44" s="822"/>
      <c r="H44" s="822"/>
      <c r="I44" s="822"/>
      <c r="J44" s="822"/>
      <c r="K44" s="824"/>
      <c r="L44" s="824"/>
      <c r="M44" s="824"/>
      <c r="N44" s="824"/>
    </row>
    <row r="45" spans="1:14">
      <c r="A45" s="825"/>
      <c r="B45" s="825"/>
      <c r="C45" s="825"/>
      <c r="D45" s="825"/>
      <c r="E45" s="825"/>
      <c r="F45" s="825"/>
      <c r="G45" s="822"/>
      <c r="H45" s="822"/>
      <c r="I45" s="822"/>
      <c r="J45" s="822"/>
      <c r="K45" s="822"/>
      <c r="L45" s="822"/>
      <c r="M45" s="822"/>
      <c r="N45" s="822"/>
    </row>
    <row r="46" spans="1:14">
      <c r="A46" s="825"/>
      <c r="B46" s="825"/>
      <c r="C46" s="825"/>
      <c r="D46" s="825"/>
      <c r="E46" s="825"/>
      <c r="F46" s="825"/>
      <c r="G46" s="825"/>
      <c r="H46" s="825"/>
      <c r="I46" s="825"/>
      <c r="J46" s="825"/>
      <c r="K46" s="822"/>
      <c r="L46" s="822"/>
      <c r="M46" s="822"/>
      <c r="N46" s="822"/>
    </row>
    <row r="47" spans="1:14">
      <c r="A47" s="825"/>
      <c r="B47" s="825"/>
      <c r="C47" s="825"/>
      <c r="D47" s="826"/>
      <c r="E47" s="826"/>
      <c r="F47" s="825"/>
      <c r="G47" s="286"/>
      <c r="H47" s="826"/>
      <c r="I47" s="826"/>
      <c r="J47" s="826"/>
      <c r="K47" s="826"/>
      <c r="L47" s="826"/>
      <c r="M47" s="826"/>
      <c r="N47" s="826"/>
    </row>
    <row r="48" spans="1:14">
      <c r="A48" s="827"/>
      <c r="B48" s="828"/>
      <c r="C48" s="829"/>
      <c r="D48" s="830"/>
      <c r="E48" s="830"/>
      <c r="F48" s="841"/>
      <c r="G48" s="834"/>
      <c r="H48" s="1339"/>
      <c r="I48" s="834"/>
      <c r="J48" s="1340"/>
      <c r="K48" s="834"/>
      <c r="L48" s="851"/>
      <c r="M48" s="834"/>
      <c r="N48" s="839"/>
    </row>
    <row r="49" spans="1:14">
      <c r="A49" s="836"/>
      <c r="B49" s="828"/>
      <c r="C49" s="829"/>
      <c r="D49" s="830"/>
      <c r="E49" s="830"/>
      <c r="F49" s="833"/>
      <c r="G49" s="830"/>
      <c r="H49" s="832"/>
      <c r="I49" s="838"/>
      <c r="J49" s="838"/>
      <c r="K49" s="830"/>
      <c r="L49" s="833"/>
      <c r="M49" s="834"/>
      <c r="N49" s="839"/>
    </row>
    <row r="50" spans="1:14">
      <c r="A50" s="836"/>
      <c r="B50" s="840"/>
      <c r="C50" s="829"/>
      <c r="D50" s="842"/>
      <c r="E50" s="1341"/>
      <c r="F50" s="1340"/>
      <c r="G50" s="834"/>
      <c r="H50" s="839"/>
      <c r="I50" s="834"/>
      <c r="J50" s="1340"/>
      <c r="K50" s="834"/>
      <c r="L50" s="839"/>
      <c r="M50" s="834"/>
      <c r="N50" s="1340"/>
    </row>
    <row r="51" spans="1:14">
      <c r="A51" s="836"/>
      <c r="B51" s="828"/>
      <c r="C51" s="829"/>
      <c r="D51" s="842"/>
      <c r="E51" s="830"/>
      <c r="F51" s="829"/>
      <c r="G51" s="830"/>
      <c r="H51" s="1342"/>
      <c r="I51" s="834"/>
      <c r="J51" s="1343"/>
      <c r="K51" s="830"/>
      <c r="L51" s="1342"/>
      <c r="M51" s="834"/>
      <c r="N51" s="1343"/>
    </row>
    <row r="52" spans="1:14">
      <c r="A52" s="836"/>
      <c r="B52" s="828"/>
      <c r="C52" s="829"/>
      <c r="D52" s="830"/>
      <c r="E52" s="830"/>
      <c r="F52" s="1344"/>
      <c r="G52" s="830"/>
      <c r="H52" s="832"/>
      <c r="I52" s="830"/>
      <c r="J52" s="1345"/>
      <c r="K52" s="830"/>
      <c r="L52" s="1346"/>
      <c r="M52" s="834"/>
      <c r="N52" s="839"/>
    </row>
    <row r="53" spans="1:14">
      <c r="A53" s="836"/>
      <c r="B53" s="828"/>
      <c r="C53" s="829"/>
      <c r="D53" s="834"/>
      <c r="E53" s="1340"/>
      <c r="F53" s="1340"/>
      <c r="G53" s="834"/>
      <c r="H53" s="839"/>
      <c r="I53" s="834"/>
      <c r="J53" s="839"/>
      <c r="K53" s="834"/>
      <c r="L53" s="1347"/>
      <c r="M53" s="834"/>
      <c r="N53" s="1348"/>
    </row>
    <row r="54" spans="1:14">
      <c r="A54" s="836"/>
      <c r="B54" s="828"/>
      <c r="C54" s="829"/>
      <c r="D54" s="830"/>
      <c r="E54" s="830"/>
      <c r="F54" s="841"/>
      <c r="G54" s="834"/>
      <c r="H54" s="841"/>
      <c r="I54" s="834"/>
      <c r="J54" s="1340"/>
      <c r="K54" s="830"/>
      <c r="L54" s="1339"/>
      <c r="M54" s="834"/>
      <c r="N54" s="839"/>
    </row>
    <row r="55" spans="1:14">
      <c r="A55" s="836"/>
      <c r="B55" s="828"/>
      <c r="C55" s="829"/>
      <c r="D55" s="830"/>
      <c r="E55" s="830"/>
      <c r="F55" s="1349"/>
      <c r="G55" s="830"/>
      <c r="H55" s="833"/>
      <c r="I55" s="838"/>
      <c r="J55" s="838"/>
      <c r="K55" s="830"/>
      <c r="L55" s="844"/>
      <c r="M55" s="834"/>
      <c r="N55" s="839"/>
    </row>
    <row r="56" spans="1:14">
      <c r="A56" s="836"/>
      <c r="B56" s="828"/>
      <c r="C56" s="829"/>
      <c r="D56" s="830"/>
      <c r="E56" s="830"/>
      <c r="F56" s="831"/>
      <c r="G56" s="830"/>
      <c r="H56" s="833"/>
      <c r="I56" s="838"/>
      <c r="J56" s="838"/>
      <c r="K56" s="830"/>
      <c r="L56" s="833"/>
      <c r="M56" s="834"/>
      <c r="N56" s="835"/>
    </row>
    <row r="57" spans="1:14">
      <c r="A57" s="836"/>
      <c r="B57" s="828"/>
      <c r="C57" s="829"/>
      <c r="D57" s="830"/>
      <c r="E57" s="830"/>
      <c r="F57" s="831"/>
      <c r="G57" s="830"/>
      <c r="H57" s="833"/>
      <c r="I57" s="838"/>
      <c r="J57" s="838"/>
      <c r="K57" s="830"/>
      <c r="L57" s="833"/>
      <c r="M57" s="834"/>
      <c r="N57" s="839"/>
    </row>
    <row r="58" spans="1:14">
      <c r="A58" s="836"/>
      <c r="B58" s="828"/>
      <c r="C58" s="829"/>
      <c r="D58" s="830"/>
      <c r="E58" s="830"/>
      <c r="F58" s="831"/>
      <c r="G58" s="830"/>
      <c r="H58" s="833"/>
      <c r="I58" s="838"/>
      <c r="J58" s="838"/>
      <c r="K58" s="830"/>
      <c r="L58" s="833"/>
      <c r="M58" s="834"/>
      <c r="N58" s="835"/>
    </row>
    <row r="59" spans="1:14">
      <c r="A59" s="836"/>
      <c r="B59" s="1350"/>
      <c r="C59" s="829"/>
      <c r="D59" s="830"/>
      <c r="E59" s="830"/>
      <c r="F59" s="1351"/>
      <c r="G59" s="830"/>
      <c r="H59" s="1346"/>
      <c r="I59" s="834"/>
      <c r="J59" s="839"/>
      <c r="K59" s="830"/>
      <c r="L59" s="1346"/>
      <c r="M59" s="834"/>
      <c r="N59" s="839"/>
    </row>
    <row r="60" spans="1:14">
      <c r="A60" s="836"/>
      <c r="B60" s="828"/>
      <c r="C60" s="829"/>
      <c r="D60" s="830"/>
      <c r="E60" s="830"/>
      <c r="F60" s="841"/>
      <c r="G60" s="830"/>
      <c r="H60" s="1339"/>
      <c r="I60" s="834"/>
      <c r="J60" s="835"/>
      <c r="K60" s="830"/>
      <c r="L60" s="1339"/>
      <c r="M60" s="834"/>
      <c r="N60" s="835"/>
    </row>
    <row r="61" spans="1:14">
      <c r="A61" s="836"/>
      <c r="B61" s="828"/>
      <c r="C61" s="829"/>
      <c r="D61" s="830"/>
      <c r="E61" s="830"/>
      <c r="F61" s="1349"/>
      <c r="G61" s="1352"/>
      <c r="H61" s="843"/>
      <c r="I61" s="842"/>
      <c r="J61" s="844"/>
      <c r="K61" s="830"/>
      <c r="L61" s="844"/>
      <c r="M61" s="834"/>
      <c r="N61" s="839"/>
    </row>
    <row r="62" spans="1:14">
      <c r="A62" s="836"/>
      <c r="B62" s="828"/>
      <c r="C62" s="829"/>
      <c r="D62" s="830"/>
      <c r="E62" s="830"/>
      <c r="F62" s="831"/>
      <c r="G62" s="830"/>
      <c r="H62" s="832"/>
      <c r="I62" s="830"/>
      <c r="J62" s="833"/>
      <c r="K62" s="830"/>
      <c r="L62" s="833"/>
      <c r="M62" s="834"/>
      <c r="N62" s="839"/>
    </row>
    <row r="63" spans="1:14">
      <c r="A63" s="836"/>
      <c r="B63" s="828"/>
      <c r="C63" s="829"/>
      <c r="D63" s="830"/>
      <c r="E63" s="830"/>
      <c r="F63" s="831"/>
      <c r="G63" s="830"/>
      <c r="H63" s="832"/>
      <c r="I63" s="830"/>
      <c r="J63" s="833"/>
      <c r="K63" s="830"/>
      <c r="L63" s="833"/>
      <c r="M63" s="834"/>
      <c r="N63" s="835"/>
    </row>
    <row r="64" spans="1:14">
      <c r="A64" s="836"/>
      <c r="B64" s="828"/>
      <c r="C64" s="829"/>
      <c r="D64" s="830"/>
      <c r="E64" s="830"/>
      <c r="F64" s="831"/>
      <c r="G64" s="830"/>
      <c r="H64" s="832"/>
      <c r="I64" s="830"/>
      <c r="J64" s="833"/>
      <c r="K64" s="830"/>
      <c r="L64" s="833"/>
      <c r="M64" s="834"/>
      <c r="N64" s="839"/>
    </row>
    <row r="65" spans="1:14">
      <c r="A65" s="836"/>
      <c r="B65" s="828"/>
      <c r="C65" s="829"/>
      <c r="D65" s="830"/>
      <c r="E65" s="830"/>
      <c r="F65" s="831"/>
      <c r="G65" s="830"/>
      <c r="H65" s="832"/>
      <c r="I65" s="830"/>
      <c r="J65" s="833"/>
      <c r="K65" s="830"/>
      <c r="L65" s="833"/>
      <c r="M65" s="834"/>
      <c r="N65" s="835"/>
    </row>
    <row r="66" spans="1:14">
      <c r="A66" s="836"/>
      <c r="B66" s="828"/>
      <c r="C66" s="829"/>
      <c r="D66" s="830"/>
      <c r="E66" s="830"/>
      <c r="F66" s="831"/>
      <c r="G66" s="830"/>
      <c r="H66" s="832"/>
      <c r="I66" s="830"/>
      <c r="J66" s="833"/>
      <c r="K66" s="830"/>
      <c r="L66" s="833"/>
      <c r="M66" s="834"/>
      <c r="N66" s="835"/>
    </row>
    <row r="67" spans="1:14">
      <c r="A67" s="836"/>
      <c r="B67" s="828"/>
      <c r="C67" s="829"/>
      <c r="D67" s="830"/>
      <c r="E67" s="830"/>
      <c r="F67" s="831"/>
      <c r="G67" s="830"/>
      <c r="H67" s="828"/>
      <c r="I67" s="830"/>
      <c r="J67" s="833"/>
      <c r="K67" s="830"/>
      <c r="L67" s="838"/>
      <c r="M67" s="834"/>
      <c r="N67" s="835"/>
    </row>
    <row r="68" spans="1:14">
      <c r="A68" s="836"/>
      <c r="B68" s="828"/>
      <c r="C68" s="829"/>
      <c r="D68" s="830"/>
      <c r="E68" s="830"/>
      <c r="F68" s="831"/>
      <c r="G68" s="830"/>
      <c r="H68" s="832"/>
      <c r="I68" s="830"/>
      <c r="J68" s="833"/>
      <c r="K68" s="830"/>
      <c r="L68" s="833"/>
      <c r="M68" s="834"/>
      <c r="N68" s="835"/>
    </row>
    <row r="69" spans="1:14">
      <c r="A69" s="836"/>
      <c r="B69" s="828"/>
      <c r="C69" s="829"/>
      <c r="D69" s="830"/>
      <c r="E69" s="830"/>
      <c r="F69" s="831"/>
      <c r="G69" s="830"/>
      <c r="H69" s="828"/>
      <c r="I69" s="830"/>
      <c r="J69" s="833"/>
      <c r="K69" s="830"/>
      <c r="L69" s="838"/>
      <c r="M69" s="834"/>
      <c r="N69" s="835"/>
    </row>
    <row r="70" spans="1:14">
      <c r="A70" s="836"/>
      <c r="B70" s="828"/>
      <c r="C70" s="829"/>
      <c r="D70" s="830"/>
      <c r="E70" s="830"/>
      <c r="F70" s="831"/>
      <c r="G70" s="830"/>
      <c r="H70" s="832"/>
      <c r="I70" s="830"/>
      <c r="J70" s="833"/>
      <c r="K70" s="830"/>
      <c r="L70" s="833"/>
      <c r="M70" s="834"/>
      <c r="N70" s="839"/>
    </row>
    <row r="71" spans="1:14">
      <c r="A71" s="836"/>
      <c r="B71" s="828"/>
      <c r="C71" s="829"/>
      <c r="D71" s="830"/>
      <c r="E71" s="830"/>
      <c r="F71" s="831"/>
      <c r="G71" s="830"/>
      <c r="H71" s="832"/>
      <c r="I71" s="830"/>
      <c r="J71" s="833"/>
      <c r="K71" s="830"/>
      <c r="L71" s="837"/>
      <c r="M71" s="834"/>
      <c r="N71" s="835"/>
    </row>
    <row r="72" spans="1:14">
      <c r="A72" s="836"/>
      <c r="B72" s="828"/>
      <c r="C72" s="829"/>
      <c r="D72" s="834"/>
      <c r="E72" s="1340"/>
      <c r="F72" s="1353"/>
      <c r="G72" s="834"/>
      <c r="H72" s="839"/>
      <c r="I72" s="834"/>
      <c r="J72" s="1347"/>
      <c r="K72" s="834"/>
      <c r="L72" s="1347"/>
      <c r="M72" s="834"/>
      <c r="N72" s="839"/>
    </row>
    <row r="73" spans="1:14">
      <c r="A73" s="836"/>
      <c r="B73" s="828"/>
      <c r="C73" s="829"/>
      <c r="D73" s="830"/>
      <c r="E73" s="830"/>
      <c r="F73" s="841"/>
      <c r="G73" s="830"/>
      <c r="H73" s="1346"/>
      <c r="I73" s="834"/>
      <c r="J73" s="839"/>
      <c r="K73" s="830"/>
      <c r="L73" s="1339"/>
      <c r="M73" s="834"/>
      <c r="N73" s="839"/>
    </row>
    <row r="74" spans="1:14">
      <c r="A74" s="836"/>
      <c r="B74" s="828"/>
      <c r="C74" s="829"/>
      <c r="D74" s="830"/>
      <c r="E74" s="830"/>
      <c r="F74" s="841"/>
      <c r="G74" s="830"/>
      <c r="H74" s="1339"/>
      <c r="I74" s="834"/>
      <c r="J74" s="835"/>
      <c r="K74" s="830"/>
      <c r="L74" s="1339"/>
      <c r="M74" s="834"/>
      <c r="N74" s="835"/>
    </row>
    <row r="75" spans="1:14">
      <c r="A75" s="836"/>
      <c r="B75" s="828"/>
      <c r="C75" s="829"/>
      <c r="D75" s="830"/>
      <c r="E75" s="830"/>
      <c r="F75" s="831"/>
      <c r="G75" s="1352"/>
      <c r="H75" s="843"/>
      <c r="I75" s="1354"/>
      <c r="J75" s="833"/>
      <c r="K75" s="830"/>
      <c r="L75" s="844"/>
      <c r="M75" s="834"/>
      <c r="N75" s="839"/>
    </row>
    <row r="76" spans="1:14">
      <c r="A76" s="858"/>
      <c r="B76" s="858"/>
      <c r="C76" s="285"/>
      <c r="D76" s="286"/>
      <c r="E76" s="287"/>
      <c r="F76" s="285"/>
      <c r="G76" s="859"/>
      <c r="H76" s="285"/>
      <c r="I76" s="289"/>
      <c r="J76" s="290"/>
      <c r="K76" s="289"/>
      <c r="L76" s="285"/>
      <c r="M76" s="285"/>
      <c r="N76" s="291"/>
    </row>
    <row r="77" spans="1:14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</row>
    <row r="78" spans="1:14">
      <c r="A78" s="815"/>
      <c r="B78" s="815"/>
      <c r="C78" s="815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</row>
    <row r="79" spans="1:14">
      <c r="A79" s="817"/>
      <c r="B79" s="815"/>
      <c r="C79" s="815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</row>
    <row r="80" spans="1:14" customHeight="1" ht="15.75">
      <c r="A80" s="127"/>
      <c r="B80" s="127"/>
      <c r="C80" s="127"/>
      <c r="D80" s="127"/>
      <c r="E80" s="127"/>
      <c r="F80" s="818"/>
      <c r="G80" s="818"/>
      <c r="H80" s="818"/>
      <c r="I80" s="818"/>
      <c r="J80" s="127"/>
      <c r="K80" s="127"/>
      <c r="L80" s="127"/>
      <c r="M80" s="127"/>
      <c r="N80" s="127"/>
    </row>
    <row r="81" spans="1:14">
      <c r="A81" s="127"/>
      <c r="B81" s="127"/>
      <c r="C81" s="127"/>
      <c r="D81" s="127"/>
      <c r="E81" s="127"/>
      <c r="F81" s="127"/>
      <c r="G81" s="819"/>
      <c r="H81" s="819"/>
      <c r="I81" s="127"/>
      <c r="J81" s="127"/>
      <c r="K81" s="127"/>
      <c r="L81" s="127"/>
      <c r="M81" s="127"/>
      <c r="N81" s="127"/>
    </row>
    <row r="82" spans="1:14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</row>
    <row r="83" spans="1:14">
      <c r="A83" s="820"/>
      <c r="B83" s="820"/>
      <c r="C83" s="820"/>
      <c r="D83" s="820"/>
      <c r="E83" s="123"/>
      <c r="F83" s="123"/>
      <c r="G83" s="123"/>
      <c r="H83" s="123"/>
      <c r="I83" s="123"/>
      <c r="J83" s="123"/>
      <c r="K83" s="123"/>
      <c r="L83" s="123"/>
      <c r="M83" s="123"/>
      <c r="N83" s="123"/>
    </row>
    <row r="84" spans="1:14">
      <c r="A84" s="821"/>
      <c r="B84" s="821"/>
      <c r="C84" s="821"/>
      <c r="D84" s="821"/>
      <c r="E84" s="821"/>
      <c r="F84" s="822"/>
      <c r="G84" s="822"/>
      <c r="H84" s="822"/>
      <c r="I84" s="822"/>
      <c r="J84" s="822"/>
      <c r="K84" s="823"/>
      <c r="L84" s="823"/>
      <c r="M84" s="823"/>
      <c r="N84" s="823"/>
    </row>
    <row r="85" spans="1:14">
      <c r="A85" s="824"/>
      <c r="B85" s="824"/>
      <c r="C85" s="824"/>
      <c r="D85" s="824"/>
      <c r="E85" s="824"/>
      <c r="F85" s="286"/>
      <c r="G85" s="822"/>
      <c r="H85" s="822"/>
      <c r="I85" s="822"/>
      <c r="J85" s="822"/>
      <c r="K85" s="824"/>
      <c r="L85" s="824"/>
      <c r="M85" s="824"/>
      <c r="N85" s="824"/>
    </row>
    <row r="86" spans="1:14">
      <c r="A86" s="825"/>
      <c r="B86" s="825"/>
      <c r="C86" s="825"/>
      <c r="D86" s="825"/>
      <c r="E86" s="825"/>
      <c r="F86" s="825"/>
      <c r="G86" s="822"/>
      <c r="H86" s="822"/>
      <c r="I86" s="822"/>
      <c r="J86" s="822"/>
      <c r="K86" s="822"/>
      <c r="L86" s="822"/>
      <c r="M86" s="822"/>
      <c r="N86" s="822"/>
    </row>
    <row r="87" spans="1:14">
      <c r="A87" s="825"/>
      <c r="B87" s="825"/>
      <c r="C87" s="825"/>
      <c r="D87" s="825"/>
      <c r="E87" s="825"/>
      <c r="F87" s="825"/>
      <c r="G87" s="825"/>
      <c r="H87" s="825"/>
      <c r="I87" s="825"/>
      <c r="J87" s="825"/>
      <c r="K87" s="822"/>
      <c r="L87" s="822"/>
      <c r="M87" s="822"/>
      <c r="N87" s="822"/>
    </row>
    <row r="88" spans="1:14">
      <c r="A88" s="825"/>
      <c r="B88" s="825"/>
      <c r="C88" s="825"/>
      <c r="D88" s="826"/>
      <c r="E88" s="826"/>
      <c r="F88" s="825"/>
      <c r="G88" s="286"/>
      <c r="H88" s="826"/>
      <c r="I88" s="826"/>
      <c r="J88" s="826"/>
      <c r="K88" s="826"/>
      <c r="L88" s="826"/>
      <c r="M88" s="826"/>
      <c r="N88" s="826"/>
    </row>
    <row r="89" spans="1:14">
      <c r="A89" s="827"/>
      <c r="B89" s="828"/>
      <c r="C89" s="829"/>
      <c r="D89" s="830"/>
      <c r="E89" s="830"/>
      <c r="F89" s="831"/>
      <c r="G89" s="830"/>
      <c r="H89" s="832"/>
      <c r="I89" s="830"/>
      <c r="J89" s="833"/>
      <c r="K89" s="830"/>
      <c r="L89" s="833"/>
      <c r="M89" s="834"/>
      <c r="N89" s="835"/>
    </row>
    <row r="90" spans="1:14">
      <c r="A90" s="836"/>
      <c r="B90" s="828"/>
      <c r="C90" s="829"/>
      <c r="D90" s="830"/>
      <c r="E90" s="830"/>
      <c r="F90" s="831"/>
      <c r="G90" s="830"/>
      <c r="H90" s="832"/>
      <c r="I90" s="830"/>
      <c r="J90" s="837"/>
      <c r="K90" s="830"/>
      <c r="L90" s="833"/>
      <c r="M90" s="834"/>
      <c r="N90" s="835"/>
    </row>
    <row r="91" spans="1:14">
      <c r="A91" s="836"/>
      <c r="B91" s="828"/>
      <c r="C91" s="829"/>
      <c r="D91" s="830"/>
      <c r="E91" s="830"/>
      <c r="F91" s="831"/>
      <c r="G91" s="830"/>
      <c r="H91" s="832"/>
      <c r="I91" s="830"/>
      <c r="J91" s="833"/>
      <c r="K91" s="830"/>
      <c r="L91" s="833"/>
      <c r="M91" s="834"/>
      <c r="N91" s="835"/>
    </row>
    <row r="92" spans="1:14">
      <c r="A92" s="836"/>
      <c r="B92" s="828"/>
      <c r="C92" s="829"/>
      <c r="D92" s="830"/>
      <c r="E92" s="830"/>
      <c r="F92" s="831"/>
      <c r="G92" s="830"/>
      <c r="H92" s="832"/>
      <c r="I92" s="830"/>
      <c r="J92" s="837"/>
      <c r="K92" s="830"/>
      <c r="L92" s="833"/>
      <c r="M92" s="834"/>
      <c r="N92" s="835"/>
    </row>
    <row r="93" spans="1:14">
      <c r="A93" s="836"/>
      <c r="B93" s="828"/>
      <c r="C93" s="829"/>
      <c r="D93" s="830"/>
      <c r="E93" s="830"/>
      <c r="F93" s="831"/>
      <c r="G93" s="830"/>
      <c r="H93" s="832"/>
      <c r="I93" s="830"/>
      <c r="J93" s="837"/>
      <c r="K93" s="830"/>
      <c r="L93" s="833"/>
      <c r="M93" s="834"/>
      <c r="N93" s="835"/>
    </row>
    <row r="94" spans="1:14">
      <c r="A94" s="836"/>
      <c r="B94" s="828"/>
      <c r="C94" s="829"/>
      <c r="D94" s="830"/>
      <c r="E94" s="830"/>
      <c r="F94" s="831"/>
      <c r="G94" s="830"/>
      <c r="H94" s="828"/>
      <c r="I94" s="830"/>
      <c r="J94" s="833"/>
      <c r="K94" s="830"/>
      <c r="L94" s="838"/>
      <c r="M94" s="834"/>
      <c r="N94" s="835"/>
    </row>
    <row r="95" spans="1:14">
      <c r="A95" s="836"/>
      <c r="B95" s="828"/>
      <c r="C95" s="829"/>
      <c r="D95" s="830"/>
      <c r="E95" s="830"/>
      <c r="F95" s="831"/>
      <c r="G95" s="830"/>
      <c r="H95" s="832"/>
      <c r="I95" s="830"/>
      <c r="J95" s="837"/>
      <c r="K95" s="830"/>
      <c r="L95" s="833"/>
      <c r="M95" s="834"/>
      <c r="N95" s="835"/>
    </row>
    <row r="96" spans="1:14">
      <c r="A96" s="836"/>
      <c r="B96" s="828"/>
      <c r="C96" s="829"/>
      <c r="D96" s="830"/>
      <c r="E96" s="830"/>
      <c r="F96" s="831"/>
      <c r="G96" s="830"/>
      <c r="H96" s="828"/>
      <c r="I96" s="830"/>
      <c r="J96" s="833"/>
      <c r="K96" s="830"/>
      <c r="L96" s="838"/>
      <c r="M96" s="834"/>
      <c r="N96" s="835"/>
    </row>
    <row r="97" spans="1:14">
      <c r="A97" s="836"/>
      <c r="B97" s="828"/>
      <c r="C97" s="829"/>
      <c r="D97" s="830"/>
      <c r="E97" s="830"/>
      <c r="F97" s="831"/>
      <c r="G97" s="830"/>
      <c r="H97" s="832"/>
      <c r="I97" s="830"/>
      <c r="J97" s="837"/>
      <c r="K97" s="830"/>
      <c r="L97" s="833"/>
      <c r="M97" s="834"/>
      <c r="N97" s="839"/>
    </row>
    <row r="98" spans="1:14">
      <c r="A98" s="836"/>
      <c r="B98" s="840"/>
      <c r="C98" s="829"/>
      <c r="D98" s="830"/>
      <c r="E98" s="830"/>
      <c r="F98" s="831"/>
      <c r="G98" s="830"/>
      <c r="H98" s="833"/>
      <c r="I98" s="838"/>
      <c r="J98" s="838"/>
      <c r="K98" s="830"/>
      <c r="L98" s="833"/>
      <c r="M98" s="834"/>
      <c r="N98" s="839"/>
    </row>
    <row r="99" spans="1:14">
      <c r="A99" s="836"/>
      <c r="B99" s="828"/>
      <c r="C99" s="829"/>
      <c r="D99" s="830"/>
      <c r="E99" s="830"/>
      <c r="F99" s="831"/>
      <c r="G99" s="830"/>
      <c r="H99" s="833"/>
      <c r="I99" s="838"/>
      <c r="J99" s="838"/>
      <c r="K99" s="830"/>
      <c r="L99" s="833"/>
      <c r="M99" s="834"/>
      <c r="N99" s="835"/>
    </row>
    <row r="100" spans="1:14">
      <c r="A100" s="836"/>
      <c r="B100" s="828"/>
      <c r="C100" s="829"/>
      <c r="D100" s="830"/>
      <c r="E100" s="830"/>
      <c r="F100" s="841"/>
      <c r="G100" s="842"/>
      <c r="H100" s="843"/>
      <c r="I100" s="842"/>
      <c r="J100" s="844"/>
      <c r="K100" s="842"/>
      <c r="L100" s="843"/>
      <c r="M100" s="834"/>
      <c r="N100" s="839"/>
    </row>
    <row r="101" spans="1:14">
      <c r="A101" s="836"/>
      <c r="B101" s="828"/>
      <c r="C101" s="829"/>
      <c r="D101" s="830"/>
      <c r="E101" s="830"/>
      <c r="F101" s="833"/>
      <c r="G101" s="830"/>
      <c r="H101" s="832"/>
      <c r="I101" s="838"/>
      <c r="J101" s="838"/>
      <c r="K101" s="830"/>
      <c r="L101" s="832"/>
      <c r="M101" s="834"/>
      <c r="N101" s="835"/>
    </row>
    <row r="102" spans="1:14">
      <c r="A102" s="836"/>
      <c r="B102" s="828"/>
      <c r="C102" s="829"/>
      <c r="D102" s="830"/>
      <c r="E102" s="830"/>
      <c r="F102" s="833"/>
      <c r="G102" s="830"/>
      <c r="H102" s="832"/>
      <c r="I102" s="838"/>
      <c r="J102" s="838"/>
      <c r="K102" s="830"/>
      <c r="L102" s="832"/>
      <c r="M102" s="834"/>
      <c r="N102" s="839"/>
    </row>
    <row r="103" spans="1:14">
      <c r="A103" s="836"/>
      <c r="B103" s="828"/>
      <c r="C103" s="829"/>
      <c r="D103" s="830"/>
      <c r="E103" s="830"/>
      <c r="F103" s="833"/>
      <c r="G103" s="830"/>
      <c r="H103" s="832"/>
      <c r="I103" s="838"/>
      <c r="J103" s="838"/>
      <c r="K103" s="830"/>
      <c r="L103" s="832"/>
      <c r="M103" s="834"/>
      <c r="N103" s="839"/>
    </row>
    <row r="104" spans="1:14">
      <c r="A104" s="836"/>
      <c r="B104" s="828"/>
      <c r="C104" s="829"/>
      <c r="D104" s="830"/>
      <c r="E104" s="830"/>
      <c r="F104" s="833"/>
      <c r="G104" s="830"/>
      <c r="H104" s="832"/>
      <c r="I104" s="838"/>
      <c r="J104" s="838"/>
      <c r="K104" s="830"/>
      <c r="L104" s="832"/>
      <c r="M104" s="834"/>
      <c r="N104" s="835"/>
    </row>
    <row r="105" spans="1:14">
      <c r="A105" s="836"/>
      <c r="B105" s="828"/>
      <c r="C105" s="829"/>
      <c r="D105" s="830"/>
      <c r="E105" s="830"/>
      <c r="F105" s="833"/>
      <c r="G105" s="830"/>
      <c r="H105" s="832"/>
      <c r="I105" s="838"/>
      <c r="J105" s="838"/>
      <c r="K105" s="830"/>
      <c r="L105" s="832"/>
      <c r="M105" s="834"/>
      <c r="N105" s="839"/>
    </row>
    <row r="106" spans="1:14">
      <c r="A106" s="836"/>
      <c r="B106" s="840"/>
      <c r="C106" s="829"/>
      <c r="D106" s="830"/>
      <c r="E106" s="830"/>
      <c r="F106" s="833"/>
      <c r="G106" s="830"/>
      <c r="H106" s="832"/>
      <c r="I106" s="838"/>
      <c r="J106" s="838"/>
      <c r="K106" s="830"/>
      <c r="L106" s="832"/>
      <c r="M106" s="834"/>
      <c r="N106" s="835"/>
    </row>
    <row r="107" spans="1:14">
      <c r="A107" s="836"/>
      <c r="B107" s="845"/>
      <c r="C107" s="829"/>
      <c r="D107" s="830"/>
      <c r="E107" s="830"/>
      <c r="F107" s="831"/>
      <c r="G107" s="830"/>
      <c r="H107" s="832"/>
      <c r="I107" s="830"/>
      <c r="J107" s="833"/>
      <c r="K107" s="830"/>
      <c r="L107" s="833"/>
      <c r="M107" s="834"/>
      <c r="N107" s="835"/>
    </row>
    <row r="108" spans="1:14">
      <c r="A108" s="836"/>
      <c r="B108" s="846"/>
      <c r="C108" s="829"/>
      <c r="D108" s="830"/>
      <c r="E108" s="830"/>
      <c r="F108" s="831"/>
      <c r="G108" s="830"/>
      <c r="H108" s="828"/>
      <c r="I108" s="830"/>
      <c r="J108" s="833"/>
      <c r="K108" s="830"/>
      <c r="L108" s="838"/>
      <c r="M108" s="834"/>
      <c r="N108" s="835"/>
    </row>
    <row r="109" spans="1:14">
      <c r="A109" s="836"/>
      <c r="B109" s="847"/>
      <c r="C109" s="829"/>
      <c r="D109" s="848"/>
      <c r="E109" s="848"/>
      <c r="F109" s="841"/>
      <c r="G109" s="848"/>
      <c r="H109" s="849"/>
      <c r="I109" s="848"/>
      <c r="J109" s="850"/>
      <c r="K109" s="848"/>
      <c r="L109" s="850"/>
      <c r="M109" s="834"/>
      <c r="N109" s="851"/>
    </row>
    <row r="110" spans="1:14">
      <c r="A110" s="836"/>
      <c r="B110" s="852"/>
      <c r="C110" s="829"/>
      <c r="D110" s="848"/>
      <c r="E110" s="848"/>
      <c r="F110" s="853"/>
      <c r="G110" s="848"/>
      <c r="H110" s="849"/>
      <c r="I110" s="848"/>
      <c r="J110" s="850"/>
      <c r="K110" s="848"/>
      <c r="L110" s="850"/>
      <c r="M110" s="834"/>
      <c r="N110" s="835"/>
    </row>
    <row r="111" spans="1:14">
      <c r="A111" s="836"/>
      <c r="B111" s="852"/>
      <c r="C111" s="829"/>
      <c r="D111" s="848"/>
      <c r="E111" s="848"/>
      <c r="F111" s="853"/>
      <c r="G111" s="848"/>
      <c r="H111" s="849"/>
      <c r="I111" s="848"/>
      <c r="J111" s="850"/>
      <c r="K111" s="848"/>
      <c r="L111" s="850"/>
      <c r="M111" s="834"/>
      <c r="N111" s="835"/>
    </row>
    <row r="112" spans="1:14">
      <c r="A112" s="836"/>
      <c r="B112" s="852"/>
      <c r="C112" s="829"/>
      <c r="D112" s="848"/>
      <c r="E112" s="848"/>
      <c r="F112" s="835"/>
      <c r="G112" s="848"/>
      <c r="H112" s="854"/>
      <c r="I112" s="855"/>
      <c r="J112" s="855"/>
      <c r="K112" s="848"/>
      <c r="L112" s="856"/>
      <c r="M112" s="834"/>
      <c r="N112" s="835"/>
    </row>
    <row r="113" spans="1:14">
      <c r="A113" s="836"/>
      <c r="B113" s="852"/>
      <c r="C113" s="829"/>
      <c r="D113" s="848"/>
      <c r="E113" s="848"/>
      <c r="F113" s="853"/>
      <c r="G113" s="848"/>
      <c r="H113" s="849"/>
      <c r="I113" s="855"/>
      <c r="J113" s="855"/>
      <c r="K113" s="848"/>
      <c r="L113" s="850"/>
      <c r="M113" s="848"/>
      <c r="N113" s="835"/>
    </row>
    <row r="114" spans="1:14">
      <c r="A114" s="836"/>
      <c r="B114" s="852"/>
      <c r="C114" s="829"/>
      <c r="D114" s="848"/>
      <c r="E114" s="848"/>
      <c r="F114" s="835"/>
      <c r="G114" s="835"/>
      <c r="H114" s="857"/>
      <c r="I114" s="856"/>
      <c r="J114" s="856"/>
      <c r="K114" s="835"/>
      <c r="L114" s="856"/>
      <c r="M114" s="848"/>
      <c r="N114" s="835"/>
    </row>
    <row r="115" spans="1:14">
      <c r="A115" s="836"/>
      <c r="B115" s="852"/>
      <c r="C115" s="829"/>
      <c r="D115" s="848"/>
      <c r="E115" s="848"/>
      <c r="F115" s="835"/>
      <c r="G115" s="835"/>
      <c r="H115" s="857"/>
      <c r="I115" s="856"/>
      <c r="J115" s="856"/>
      <c r="K115" s="835"/>
      <c r="L115" s="856"/>
      <c r="M115" s="848"/>
      <c r="N115" s="835"/>
    </row>
    <row r="116" spans="1:14">
      <c r="A116" s="836"/>
      <c r="B116" s="852"/>
      <c r="C116" s="829"/>
      <c r="D116" s="848"/>
      <c r="E116" s="848"/>
      <c r="F116" s="835"/>
      <c r="G116" s="835"/>
      <c r="H116" s="857"/>
      <c r="I116" s="856"/>
      <c r="J116" s="856"/>
      <c r="K116" s="835"/>
      <c r="L116" s="856"/>
      <c r="M116" s="848"/>
      <c r="N116" s="835"/>
    </row>
    <row r="117" spans="1:14">
      <c r="A117" s="858"/>
      <c r="B117" s="858"/>
      <c r="C117" s="285"/>
      <c r="D117" s="286"/>
      <c r="E117" s="287"/>
      <c r="F117" s="285"/>
      <c r="G117" s="859"/>
      <c r="H117" s="285"/>
      <c r="I117" s="289"/>
      <c r="J117" s="290"/>
      <c r="K117" s="289"/>
      <c r="L117" s="285"/>
      <c r="M117" s="285"/>
      <c r="N117" s="291"/>
    </row>
    <row r="118" spans="1:14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</row>
    <row r="119" spans="1:14">
      <c r="A119" s="815"/>
      <c r="B119" s="815"/>
      <c r="C119" s="815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</row>
    <row r="120" spans="1:14">
      <c r="A120" s="817"/>
      <c r="B120" s="815"/>
      <c r="C120" s="815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</row>
    <row r="121" spans="1:14" customHeight="1" ht="15.75">
      <c r="A121" s="127"/>
      <c r="B121" s="127"/>
      <c r="C121" s="127"/>
      <c r="D121" s="127"/>
      <c r="E121" s="127"/>
      <c r="F121" s="818"/>
      <c r="G121" s="818"/>
      <c r="H121" s="818"/>
      <c r="I121" s="818"/>
      <c r="J121" s="127"/>
      <c r="K121" s="127"/>
      <c r="L121" s="127"/>
      <c r="M121" s="127"/>
      <c r="N121" s="127"/>
    </row>
    <row r="122" spans="1:14">
      <c r="A122" s="127"/>
      <c r="B122" s="127"/>
      <c r="C122" s="127"/>
      <c r="D122" s="127"/>
      <c r="E122" s="127"/>
      <c r="F122" s="127"/>
      <c r="G122" s="819"/>
      <c r="H122" s="819"/>
      <c r="I122" s="127"/>
      <c r="J122" s="127"/>
      <c r="K122" s="127"/>
      <c r="L122" s="127"/>
      <c r="M122" s="127"/>
      <c r="N122" s="127"/>
    </row>
    <row r="123" spans="1:14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</row>
    <row r="124" spans="1:14">
      <c r="A124" s="820"/>
      <c r="B124" s="820"/>
      <c r="C124" s="820"/>
      <c r="D124" s="820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</row>
    <row r="125" spans="1:14">
      <c r="A125" s="821"/>
      <c r="B125" s="821"/>
      <c r="C125" s="821"/>
      <c r="D125" s="821"/>
      <c r="E125" s="821"/>
      <c r="F125" s="822"/>
      <c r="G125" s="822"/>
      <c r="H125" s="822"/>
      <c r="I125" s="822"/>
      <c r="J125" s="822"/>
      <c r="K125" s="823"/>
      <c r="L125" s="823"/>
      <c r="M125" s="823"/>
      <c r="N125" s="823"/>
    </row>
    <row r="126" spans="1:14">
      <c r="A126" s="824"/>
      <c r="B126" s="824"/>
      <c r="C126" s="824"/>
      <c r="D126" s="824"/>
      <c r="E126" s="824"/>
      <c r="F126" s="286"/>
      <c r="G126" s="822"/>
      <c r="H126" s="822"/>
      <c r="I126" s="822"/>
      <c r="J126" s="822"/>
      <c r="K126" s="824"/>
      <c r="L126" s="824"/>
      <c r="M126" s="824"/>
      <c r="N126" s="824"/>
    </row>
    <row r="127" spans="1:14">
      <c r="A127" s="825"/>
      <c r="B127" s="825"/>
      <c r="C127" s="825"/>
      <c r="D127" s="825"/>
      <c r="E127" s="825"/>
      <c r="F127" s="825"/>
      <c r="G127" s="822"/>
      <c r="H127" s="822"/>
      <c r="I127" s="822"/>
      <c r="J127" s="822"/>
      <c r="K127" s="822"/>
      <c r="L127" s="822"/>
      <c r="M127" s="822"/>
      <c r="N127" s="822"/>
    </row>
    <row r="128" spans="1:14">
      <c r="A128" s="825"/>
      <c r="B128" s="825"/>
      <c r="C128" s="825"/>
      <c r="D128" s="825"/>
      <c r="E128" s="825"/>
      <c r="F128" s="825"/>
      <c r="G128" s="825"/>
      <c r="H128" s="825"/>
      <c r="I128" s="825"/>
      <c r="J128" s="825"/>
      <c r="K128" s="822"/>
      <c r="L128" s="822"/>
      <c r="M128" s="822"/>
      <c r="N128" s="822"/>
    </row>
    <row r="129" spans="1:14">
      <c r="A129" s="825"/>
      <c r="B129" s="825"/>
      <c r="C129" s="825"/>
      <c r="D129" s="826"/>
      <c r="E129" s="826"/>
      <c r="F129" s="825"/>
      <c r="G129" s="286"/>
      <c r="H129" s="826"/>
      <c r="I129" s="826"/>
      <c r="J129" s="826"/>
      <c r="K129" s="826"/>
      <c r="L129" s="826"/>
      <c r="M129" s="826"/>
      <c r="N129" s="826"/>
    </row>
    <row r="130" spans="1:14">
      <c r="A130" s="827"/>
      <c r="B130" s="860"/>
      <c r="C130" s="829"/>
      <c r="D130" s="848"/>
      <c r="E130" s="848"/>
      <c r="F130" s="835"/>
      <c r="G130" s="835"/>
      <c r="H130" s="857"/>
      <c r="I130" s="861"/>
      <c r="J130" s="856"/>
      <c r="K130" s="835"/>
      <c r="L130" s="856"/>
      <c r="M130" s="848"/>
      <c r="N130" s="835"/>
    </row>
    <row r="131" spans="1:14">
      <c r="A131" s="836"/>
      <c r="B131" s="852"/>
      <c r="C131" s="829"/>
      <c r="D131" s="848"/>
      <c r="E131" s="848"/>
      <c r="F131" s="835"/>
      <c r="G131" s="835"/>
      <c r="H131" s="857"/>
      <c r="I131" s="861"/>
      <c r="J131" s="856"/>
      <c r="K131" s="835"/>
      <c r="L131" s="856"/>
      <c r="M131" s="848"/>
      <c r="N131" s="835"/>
    </row>
    <row r="132" spans="1:14">
      <c r="A132" s="836"/>
      <c r="B132" s="852"/>
      <c r="C132" s="829"/>
      <c r="D132" s="830"/>
      <c r="E132" s="830"/>
      <c r="F132" s="831"/>
      <c r="G132" s="830"/>
      <c r="H132" s="832"/>
      <c r="I132" s="830"/>
      <c r="J132" s="833"/>
      <c r="K132" s="830"/>
      <c r="L132" s="833"/>
      <c r="M132" s="834"/>
      <c r="N132" s="835"/>
    </row>
    <row r="133" spans="1:14">
      <c r="A133" s="858"/>
      <c r="B133" s="858"/>
      <c r="C133" s="285"/>
      <c r="D133" s="286"/>
      <c r="E133" s="287"/>
      <c r="F133" s="285"/>
      <c r="G133" s="288"/>
      <c r="H133" s="285"/>
      <c r="I133" s="289"/>
      <c r="J133" s="290"/>
      <c r="K133" s="289"/>
      <c r="L133" s="285"/>
      <c r="M133" s="285"/>
      <c r="N133" s="291"/>
    </row>
    <row r="134" spans="1:14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</row>
    <row r="135" spans="1:14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</row>
    <row r="136" spans="1:14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</row>
    <row r="137" spans="1:14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862"/>
    </row>
    <row r="138" spans="1:14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</row>
    <row r="139" spans="1:14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8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27:N127"/>
    <mergeCell ref="G128:H128"/>
    <mergeCell ref="I128:J128"/>
    <mergeCell ref="K128:L128"/>
    <mergeCell ref="M128:N128"/>
    <mergeCell ref="A133:B133"/>
    <mergeCell ref="K125:N125"/>
    <mergeCell ref="A126:E126"/>
    <mergeCell ref="G126:H126"/>
    <mergeCell ref="I126:J126"/>
    <mergeCell ref="K126:N126"/>
    <mergeCell ref="A127:A129"/>
    <mergeCell ref="B127:B129"/>
    <mergeCell ref="C127:C129"/>
    <mergeCell ref="D127:E128"/>
    <mergeCell ref="F127:F129"/>
    <mergeCell ref="A117:B117"/>
    <mergeCell ref="F121:I121"/>
    <mergeCell ref="G122:H122"/>
    <mergeCell ref="A124:D124"/>
    <mergeCell ref="A125:E125"/>
    <mergeCell ref="F125:J125"/>
    <mergeCell ref="A86:A88"/>
    <mergeCell ref="B86:B88"/>
    <mergeCell ref="C86:C88"/>
    <mergeCell ref="D86:E87"/>
    <mergeCell ref="F86:F88"/>
    <mergeCell ref="G86:N86"/>
    <mergeCell ref="G87:H87"/>
    <mergeCell ref="I87:J87"/>
    <mergeCell ref="K87:L87"/>
    <mergeCell ref="M87:N87"/>
    <mergeCell ref="G81:H81"/>
    <mergeCell ref="A83:D83"/>
    <mergeCell ref="A84:E84"/>
    <mergeCell ref="F84:J84"/>
    <mergeCell ref="K84:N84"/>
    <mergeCell ref="A85:E85"/>
    <mergeCell ref="G85:H85"/>
    <mergeCell ref="I85:J85"/>
    <mergeCell ref="K85:N85"/>
    <mergeCell ref="G46:H46"/>
    <mergeCell ref="I46:J46"/>
    <mergeCell ref="K46:L46"/>
    <mergeCell ref="M46:N46"/>
    <mergeCell ref="A76:B76"/>
    <mergeCell ref="F80:I80"/>
    <mergeCell ref="A44:E44"/>
    <mergeCell ref="G44:H44"/>
    <mergeCell ref="I44:J44"/>
    <mergeCell ref="K44:N44"/>
    <mergeCell ref="A45:A47"/>
    <mergeCell ref="B45:B47"/>
    <mergeCell ref="C45:C47"/>
    <mergeCell ref="D45:E46"/>
    <mergeCell ref="F45:F47"/>
    <mergeCell ref="G45:N45"/>
    <mergeCell ref="F39:I39"/>
    <mergeCell ref="G40:H40"/>
    <mergeCell ref="A42:D42"/>
    <mergeCell ref="A43:E43"/>
    <mergeCell ref="F43:J43"/>
    <mergeCell ref="K43:N43"/>
    <mergeCell ref="G10:H10"/>
    <mergeCell ref="I10:J10"/>
    <mergeCell ref="K10:L10"/>
    <mergeCell ref="M10:N10"/>
    <mergeCell ref="A36:B36"/>
    <mergeCell ref="D38:E38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36" man="1"/>
    <brk id="77" man="1"/>
    <brk id="1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55"/>
  <sheetViews>
    <sheetView tabSelected="0" workbookViewId="0" view="pageBreakPreview" showGridLines="true" showRowColHeaders="1">
      <selection activeCell="B36" sqref="B36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5.2851562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4">
      <c r="A1" s="181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2</v>
      </c>
      <c r="H4" s="35"/>
    </row>
    <row r="6" spans="1:14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4">
      <c r="A8" s="184" t="s">
        <v>1786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187"/>
      <c r="C11" s="47"/>
      <c r="D11" s="220" t="s">
        <v>22</v>
      </c>
      <c r="E11" s="220" t="s">
        <v>13</v>
      </c>
      <c r="F11" s="187"/>
      <c r="G11" s="221" t="s">
        <v>23</v>
      </c>
      <c r="H11" s="220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>
      <c r="A12" s="188">
        <v>1</v>
      </c>
      <c r="B12" s="1355" t="s">
        <v>1787</v>
      </c>
      <c r="C12" s="1356"/>
      <c r="D12" s="1357"/>
      <c r="E12" s="63"/>
      <c r="F12" s="1358"/>
      <c r="G12" s="1357"/>
      <c r="H12" s="1359"/>
      <c r="I12" s="430"/>
      <c r="J12" s="431"/>
      <c r="K12" s="1233"/>
      <c r="L12" s="368"/>
      <c r="M12" s="430"/>
      <c r="N12" s="431"/>
    </row>
    <row r="13" spans="1:14">
      <c r="A13" s="199">
        <v>2</v>
      </c>
      <c r="B13" s="1358" t="s">
        <v>1788</v>
      </c>
      <c r="C13" s="1360">
        <v>290</v>
      </c>
      <c r="D13" s="1361">
        <v>130</v>
      </c>
      <c r="E13" s="1360" t="s">
        <v>1789</v>
      </c>
      <c r="F13" s="1362">
        <f>D13*C13</f>
        <v>37700</v>
      </c>
      <c r="G13" s="1357">
        <v>40</v>
      </c>
      <c r="H13" s="1359">
        <v>11600</v>
      </c>
      <c r="I13" s="1357">
        <v>30</v>
      </c>
      <c r="J13" s="1359">
        <v>8700</v>
      </c>
      <c r="K13" s="1357">
        <v>30</v>
      </c>
      <c r="L13" s="1359">
        <v>8700</v>
      </c>
      <c r="M13" s="1357">
        <v>30</v>
      </c>
      <c r="N13" s="1359">
        <v>8700</v>
      </c>
    </row>
    <row r="14" spans="1:14">
      <c r="A14" s="199">
        <v>3</v>
      </c>
      <c r="B14" s="1358" t="s">
        <v>1790</v>
      </c>
      <c r="C14" s="1360">
        <v>300</v>
      </c>
      <c r="D14" s="1361">
        <v>100</v>
      </c>
      <c r="E14" s="1360" t="s">
        <v>1789</v>
      </c>
      <c r="F14" s="1362">
        <f>D14*C14</f>
        <v>30000</v>
      </c>
      <c r="G14" s="1357">
        <v>40</v>
      </c>
      <c r="H14" s="1359">
        <v>12000</v>
      </c>
      <c r="I14" s="1357">
        <v>20</v>
      </c>
      <c r="J14" s="1359">
        <v>6000</v>
      </c>
      <c r="K14" s="1357">
        <v>20</v>
      </c>
      <c r="L14" s="1359">
        <v>6000</v>
      </c>
      <c r="M14" s="1357">
        <v>20</v>
      </c>
      <c r="N14" s="1359">
        <v>6000</v>
      </c>
    </row>
    <row r="15" spans="1:14">
      <c r="A15" s="199">
        <v>4</v>
      </c>
      <c r="B15" s="1358" t="s">
        <v>1791</v>
      </c>
      <c r="C15" s="1360">
        <v>500</v>
      </c>
      <c r="D15" s="1361">
        <v>50</v>
      </c>
      <c r="E15" s="1360" t="s">
        <v>1180</v>
      </c>
      <c r="F15" s="1362">
        <f>D15*C15</f>
        <v>25000</v>
      </c>
      <c r="G15" s="1357">
        <v>20</v>
      </c>
      <c r="H15" s="1359">
        <v>10000</v>
      </c>
      <c r="I15" s="1357">
        <v>10</v>
      </c>
      <c r="J15" s="1359">
        <v>5000</v>
      </c>
      <c r="K15" s="1357">
        <v>10</v>
      </c>
      <c r="L15" s="1359">
        <v>5000</v>
      </c>
      <c r="M15" s="1357">
        <v>10</v>
      </c>
      <c r="N15" s="1359">
        <v>5000</v>
      </c>
    </row>
    <row r="16" spans="1:14">
      <c r="A16" s="199">
        <v>5</v>
      </c>
      <c r="B16" s="1358" t="s">
        <v>1792</v>
      </c>
      <c r="C16" s="1360">
        <v>500</v>
      </c>
      <c r="D16" s="1361">
        <v>40</v>
      </c>
      <c r="E16" s="1360" t="s">
        <v>1180</v>
      </c>
      <c r="F16" s="1362">
        <f>D16*C16</f>
        <v>20000</v>
      </c>
      <c r="G16" s="1357">
        <v>10</v>
      </c>
      <c r="H16" s="1359">
        <v>5000</v>
      </c>
      <c r="I16" s="1357">
        <v>10</v>
      </c>
      <c r="J16" s="1359">
        <v>5000</v>
      </c>
      <c r="K16" s="1357">
        <v>10</v>
      </c>
      <c r="L16" s="1359">
        <v>5000</v>
      </c>
      <c r="M16" s="1357">
        <v>10</v>
      </c>
      <c r="N16" s="1359">
        <v>5000</v>
      </c>
    </row>
    <row r="17" spans="1:14">
      <c r="A17" s="199">
        <v>6</v>
      </c>
      <c r="B17" s="1358" t="s">
        <v>1793</v>
      </c>
      <c r="C17" s="1360">
        <v>500</v>
      </c>
      <c r="D17" s="1361">
        <v>40</v>
      </c>
      <c r="E17" s="1360" t="s">
        <v>1180</v>
      </c>
      <c r="F17" s="1362">
        <f>D17*C17</f>
        <v>20000</v>
      </c>
      <c r="G17" s="1357">
        <v>10</v>
      </c>
      <c r="H17" s="1359">
        <v>5000</v>
      </c>
      <c r="I17" s="1357">
        <v>10</v>
      </c>
      <c r="J17" s="1359">
        <v>5000</v>
      </c>
      <c r="K17" s="1357">
        <v>10</v>
      </c>
      <c r="L17" s="1359">
        <v>5000</v>
      </c>
      <c r="M17" s="1357">
        <v>10</v>
      </c>
      <c r="N17" s="1359">
        <v>5000</v>
      </c>
    </row>
    <row r="18" spans="1:14">
      <c r="A18" s="199">
        <v>7</v>
      </c>
      <c r="B18" s="1358" t="s">
        <v>1794</v>
      </c>
      <c r="C18" s="1360">
        <v>500</v>
      </c>
      <c r="D18" s="1361">
        <v>40</v>
      </c>
      <c r="E18" s="1360" t="s">
        <v>1180</v>
      </c>
      <c r="F18" s="1362">
        <f>D18*C18</f>
        <v>20000</v>
      </c>
      <c r="G18" s="1357">
        <v>10</v>
      </c>
      <c r="H18" s="1359">
        <v>5000</v>
      </c>
      <c r="I18" s="1357">
        <v>10</v>
      </c>
      <c r="J18" s="1359">
        <v>5000</v>
      </c>
      <c r="K18" s="1357">
        <v>10</v>
      </c>
      <c r="L18" s="1359">
        <v>5000</v>
      </c>
      <c r="M18" s="1357">
        <v>10</v>
      </c>
      <c r="N18" s="1359">
        <v>5000</v>
      </c>
    </row>
    <row r="19" spans="1:14">
      <c r="A19" s="199">
        <v>8</v>
      </c>
      <c r="B19" s="1358" t="s">
        <v>1795</v>
      </c>
      <c r="C19" s="1360">
        <v>490</v>
      </c>
      <c r="D19" s="1361">
        <v>45</v>
      </c>
      <c r="E19" s="1360" t="s">
        <v>1180</v>
      </c>
      <c r="F19" s="1362">
        <f>D19*C19</f>
        <v>22050</v>
      </c>
      <c r="G19" s="1357">
        <v>15</v>
      </c>
      <c r="H19" s="1359">
        <v>7350</v>
      </c>
      <c r="I19" s="1357">
        <v>10</v>
      </c>
      <c r="J19" s="1359">
        <v>4900</v>
      </c>
      <c r="K19" s="1357">
        <v>10</v>
      </c>
      <c r="L19" s="1359">
        <v>4900</v>
      </c>
      <c r="M19" s="1357">
        <v>10</v>
      </c>
      <c r="N19" s="1359">
        <v>4900</v>
      </c>
    </row>
    <row r="20" spans="1:14">
      <c r="A20" s="199">
        <v>9</v>
      </c>
      <c r="B20" s="1358" t="s">
        <v>1796</v>
      </c>
      <c r="C20" s="1360">
        <v>570</v>
      </c>
      <c r="D20" s="1361">
        <v>11</v>
      </c>
      <c r="E20" s="1360" t="s">
        <v>1180</v>
      </c>
      <c r="F20" s="1362">
        <f>D20*C20</f>
        <v>6270</v>
      </c>
      <c r="G20" s="1357">
        <v>5</v>
      </c>
      <c r="H20" s="1359">
        <v>2850</v>
      </c>
      <c r="I20" s="1357">
        <v>2</v>
      </c>
      <c r="J20" s="1359">
        <v>1140</v>
      </c>
      <c r="K20" s="1357">
        <v>2</v>
      </c>
      <c r="L20" s="1359">
        <v>1140</v>
      </c>
      <c r="M20" s="1357">
        <v>2</v>
      </c>
      <c r="N20" s="1359">
        <v>1140</v>
      </c>
    </row>
    <row r="21" spans="1:14">
      <c r="A21" s="199">
        <v>10</v>
      </c>
      <c r="B21" s="1358" t="s">
        <v>1797</v>
      </c>
      <c r="C21" s="1360">
        <v>720</v>
      </c>
      <c r="D21" s="1361">
        <v>11</v>
      </c>
      <c r="E21" s="1360" t="s">
        <v>1180</v>
      </c>
      <c r="F21" s="1362">
        <f>D21*C21</f>
        <v>7920</v>
      </c>
      <c r="G21" s="1357">
        <v>5</v>
      </c>
      <c r="H21" s="1359">
        <v>3600</v>
      </c>
      <c r="I21" s="1357">
        <v>2</v>
      </c>
      <c r="J21" s="1359">
        <v>1440</v>
      </c>
      <c r="K21" s="1357">
        <v>2</v>
      </c>
      <c r="L21" s="1359">
        <v>1440</v>
      </c>
      <c r="M21" s="1357">
        <v>2</v>
      </c>
      <c r="N21" s="1359">
        <v>1440</v>
      </c>
    </row>
    <row r="22" spans="1:14">
      <c r="A22" s="199">
        <v>11</v>
      </c>
      <c r="B22" s="1358" t="s">
        <v>1553</v>
      </c>
      <c r="C22" s="1360">
        <v>80</v>
      </c>
      <c r="D22" s="1361">
        <v>8</v>
      </c>
      <c r="E22" s="1360" t="s">
        <v>1189</v>
      </c>
      <c r="F22" s="1362">
        <f>D22*C22</f>
        <v>640</v>
      </c>
      <c r="G22" s="1357">
        <v>2</v>
      </c>
      <c r="H22" s="1357">
        <v>160</v>
      </c>
      <c r="I22" s="1357">
        <v>2</v>
      </c>
      <c r="J22" s="1357">
        <v>160</v>
      </c>
      <c r="K22" s="1357">
        <v>2</v>
      </c>
      <c r="L22" s="1357">
        <v>160</v>
      </c>
      <c r="M22" s="1357">
        <v>2</v>
      </c>
      <c r="N22" s="1357">
        <v>160</v>
      </c>
    </row>
    <row r="23" spans="1:14">
      <c r="A23" s="199">
        <v>12</v>
      </c>
      <c r="B23" s="1358" t="s">
        <v>1798</v>
      </c>
      <c r="C23" s="1360">
        <v>430</v>
      </c>
      <c r="D23" s="1361">
        <v>4</v>
      </c>
      <c r="E23" s="1363" t="s">
        <v>1799</v>
      </c>
      <c r="F23" s="1362">
        <f>D23*C23</f>
        <v>1720</v>
      </c>
      <c r="G23" s="1357">
        <v>1</v>
      </c>
      <c r="H23" s="1357">
        <v>430</v>
      </c>
      <c r="I23" s="1357">
        <v>1</v>
      </c>
      <c r="J23" s="1357">
        <v>430</v>
      </c>
      <c r="K23" s="1357">
        <v>1</v>
      </c>
      <c r="L23" s="1357">
        <v>430</v>
      </c>
      <c r="M23" s="1357">
        <v>1</v>
      </c>
      <c r="N23" s="1357">
        <v>430</v>
      </c>
    </row>
    <row r="24" spans="1:14">
      <c r="A24" s="199">
        <v>13</v>
      </c>
      <c r="B24" s="1358" t="s">
        <v>1800</v>
      </c>
      <c r="C24" s="1360">
        <v>9</v>
      </c>
      <c r="D24" s="1361">
        <v>600</v>
      </c>
      <c r="E24" s="1360" t="s">
        <v>1180</v>
      </c>
      <c r="F24" s="1362">
        <f>D24*C24</f>
        <v>5400</v>
      </c>
      <c r="G24" s="1357">
        <v>150</v>
      </c>
      <c r="H24" s="1359">
        <v>1350</v>
      </c>
      <c r="I24" s="1357">
        <v>150</v>
      </c>
      <c r="J24" s="1359">
        <v>1350</v>
      </c>
      <c r="K24" s="1357">
        <v>150</v>
      </c>
      <c r="L24" s="1359">
        <v>1350</v>
      </c>
      <c r="M24" s="1357">
        <v>150</v>
      </c>
      <c r="N24" s="1359">
        <v>1350</v>
      </c>
    </row>
    <row r="25" spans="1:14">
      <c r="A25" s="199">
        <v>14</v>
      </c>
      <c r="B25" s="1358" t="s">
        <v>1801</v>
      </c>
      <c r="C25" s="1360">
        <v>8</v>
      </c>
      <c r="D25" s="1361">
        <v>200</v>
      </c>
      <c r="E25" s="1360" t="s">
        <v>1180</v>
      </c>
      <c r="F25" s="1362">
        <f>D25*C25</f>
        <v>1600</v>
      </c>
      <c r="G25" s="1357">
        <v>50</v>
      </c>
      <c r="H25" s="1357">
        <v>400</v>
      </c>
      <c r="I25" s="1357">
        <v>50</v>
      </c>
      <c r="J25" s="1357">
        <v>400</v>
      </c>
      <c r="K25" s="1357">
        <v>50</v>
      </c>
      <c r="L25" s="1357">
        <v>400</v>
      </c>
      <c r="M25" s="1357">
        <v>50</v>
      </c>
      <c r="N25" s="1357">
        <v>400</v>
      </c>
    </row>
    <row r="26" spans="1:14">
      <c r="A26" s="199">
        <v>15</v>
      </c>
      <c r="B26" s="1358" t="s">
        <v>1802</v>
      </c>
      <c r="C26" s="1360">
        <v>120</v>
      </c>
      <c r="D26" s="1361">
        <v>12</v>
      </c>
      <c r="E26" s="1360" t="s">
        <v>1180</v>
      </c>
      <c r="F26" s="1362">
        <f>D26*C26</f>
        <v>1440</v>
      </c>
      <c r="G26" s="1357">
        <v>3</v>
      </c>
      <c r="H26" s="1357">
        <v>360</v>
      </c>
      <c r="I26" s="1357">
        <v>3</v>
      </c>
      <c r="J26" s="1357">
        <v>360</v>
      </c>
      <c r="K26" s="1357">
        <v>3</v>
      </c>
      <c r="L26" s="1357">
        <v>360</v>
      </c>
      <c r="M26" s="1357">
        <v>3</v>
      </c>
      <c r="N26" s="1357">
        <v>360</v>
      </c>
    </row>
    <row r="27" spans="1:14">
      <c r="A27" s="199">
        <v>16</v>
      </c>
      <c r="B27" s="1358" t="s">
        <v>1803</v>
      </c>
      <c r="C27" s="1360">
        <v>640</v>
      </c>
      <c r="D27" s="1361">
        <v>4</v>
      </c>
      <c r="E27" s="1363" t="s">
        <v>1799</v>
      </c>
      <c r="F27" s="1362">
        <f>D27*C27</f>
        <v>2560</v>
      </c>
      <c r="G27" s="1357">
        <v>1</v>
      </c>
      <c r="H27" s="1357">
        <v>640</v>
      </c>
      <c r="I27" s="1357">
        <v>1</v>
      </c>
      <c r="J27" s="1357">
        <v>640</v>
      </c>
      <c r="K27" s="1357">
        <v>1</v>
      </c>
      <c r="L27" s="1357">
        <v>640</v>
      </c>
      <c r="M27" s="1357">
        <v>1</v>
      </c>
      <c r="N27" s="1357">
        <v>640</v>
      </c>
    </row>
    <row r="28" spans="1:14">
      <c r="A28" s="199">
        <v>17</v>
      </c>
      <c r="B28" s="1358" t="s">
        <v>1804</v>
      </c>
      <c r="C28" s="1360">
        <v>260</v>
      </c>
      <c r="D28" s="1361">
        <v>4</v>
      </c>
      <c r="E28" s="1363" t="s">
        <v>1799</v>
      </c>
      <c r="F28" s="1362">
        <f>D28*C28</f>
        <v>1040</v>
      </c>
      <c r="G28" s="1357">
        <v>1</v>
      </c>
      <c r="H28" s="1357">
        <v>260</v>
      </c>
      <c r="I28" s="1357">
        <v>1</v>
      </c>
      <c r="J28" s="1357">
        <v>260</v>
      </c>
      <c r="K28" s="1357">
        <v>1</v>
      </c>
      <c r="L28" s="1357">
        <v>260</v>
      </c>
      <c r="M28" s="1357">
        <v>1</v>
      </c>
      <c r="N28" s="1357">
        <v>260</v>
      </c>
    </row>
    <row r="29" spans="1:14">
      <c r="A29" s="199">
        <v>18</v>
      </c>
      <c r="B29" s="1358" t="s">
        <v>1805</v>
      </c>
      <c r="C29" s="1360">
        <v>680</v>
      </c>
      <c r="D29" s="1361">
        <v>8</v>
      </c>
      <c r="E29" s="1363" t="s">
        <v>1799</v>
      </c>
      <c r="F29" s="1362">
        <f>D29*C29</f>
        <v>5440</v>
      </c>
      <c r="G29" s="1357">
        <v>2</v>
      </c>
      <c r="H29" s="1359">
        <v>1360</v>
      </c>
      <c r="I29" s="1357">
        <v>2</v>
      </c>
      <c r="J29" s="1359">
        <v>1360</v>
      </c>
      <c r="K29" s="1357">
        <v>2</v>
      </c>
      <c r="L29" s="1359">
        <v>1360</v>
      </c>
      <c r="M29" s="1357">
        <v>2</v>
      </c>
      <c r="N29" s="1359">
        <v>1360</v>
      </c>
    </row>
    <row r="30" spans="1:14">
      <c r="A30" s="199">
        <v>19</v>
      </c>
      <c r="B30" s="1358" t="s">
        <v>553</v>
      </c>
      <c r="C30" s="1360">
        <v>440</v>
      </c>
      <c r="D30" s="1361">
        <v>8</v>
      </c>
      <c r="E30" s="1363" t="s">
        <v>1799</v>
      </c>
      <c r="F30" s="1362">
        <f>D30*C30</f>
        <v>3520</v>
      </c>
      <c r="G30" s="1357">
        <v>2</v>
      </c>
      <c r="H30" s="1357">
        <v>880</v>
      </c>
      <c r="I30" s="1357">
        <v>2</v>
      </c>
      <c r="J30" s="1357">
        <v>880</v>
      </c>
      <c r="K30" s="1357">
        <v>2</v>
      </c>
      <c r="L30" s="1357">
        <v>880</v>
      </c>
      <c r="M30" s="1357">
        <v>2</v>
      </c>
      <c r="N30" s="1357">
        <v>880</v>
      </c>
    </row>
    <row r="31" spans="1:14">
      <c r="A31" s="199">
        <v>20</v>
      </c>
      <c r="B31" s="1358" t="s">
        <v>1806</v>
      </c>
      <c r="C31" s="1360">
        <v>80</v>
      </c>
      <c r="D31" s="1361">
        <v>24</v>
      </c>
      <c r="E31" s="1360" t="s">
        <v>1180</v>
      </c>
      <c r="F31" s="1362">
        <f>D31*C31</f>
        <v>1920</v>
      </c>
      <c r="G31" s="1357">
        <v>6</v>
      </c>
      <c r="H31" s="1357">
        <v>480</v>
      </c>
      <c r="I31" s="1357">
        <v>6</v>
      </c>
      <c r="J31" s="1357">
        <v>480</v>
      </c>
      <c r="K31" s="1357">
        <v>6</v>
      </c>
      <c r="L31" s="1357">
        <v>480</v>
      </c>
      <c r="M31" s="1357">
        <v>6</v>
      </c>
      <c r="N31" s="1357">
        <v>480</v>
      </c>
    </row>
    <row r="32" spans="1:14">
      <c r="A32" s="199">
        <v>21</v>
      </c>
      <c r="B32" s="1358" t="s">
        <v>1807</v>
      </c>
      <c r="C32" s="1360">
        <v>220</v>
      </c>
      <c r="D32" s="1361">
        <v>4</v>
      </c>
      <c r="E32" s="1360" t="s">
        <v>1180</v>
      </c>
      <c r="F32" s="1362">
        <f>D32*C32</f>
        <v>880</v>
      </c>
      <c r="G32" s="1357">
        <v>1</v>
      </c>
      <c r="H32" s="1357">
        <v>220</v>
      </c>
      <c r="I32" s="1357">
        <v>1</v>
      </c>
      <c r="J32" s="1357">
        <v>220</v>
      </c>
      <c r="K32" s="1357">
        <v>1</v>
      </c>
      <c r="L32" s="1357">
        <v>220</v>
      </c>
      <c r="M32" s="1357">
        <v>1</v>
      </c>
      <c r="N32" s="1357">
        <v>220</v>
      </c>
    </row>
    <row r="33" spans="1:14">
      <c r="A33" s="199">
        <v>22</v>
      </c>
      <c r="B33" s="1358" t="s">
        <v>1808</v>
      </c>
      <c r="C33" s="1364">
        <v>1428</v>
      </c>
      <c r="D33" s="1361">
        <v>8</v>
      </c>
      <c r="E33" s="1363" t="s">
        <v>1799</v>
      </c>
      <c r="F33" s="1362">
        <f>D33*C33</f>
        <v>11424</v>
      </c>
      <c r="G33" s="1357">
        <v>2</v>
      </c>
      <c r="H33" s="1359">
        <v>2856</v>
      </c>
      <c r="I33" s="1357">
        <v>2</v>
      </c>
      <c r="J33" s="1359">
        <v>2856</v>
      </c>
      <c r="K33" s="1357">
        <v>2</v>
      </c>
      <c r="L33" s="1359">
        <v>2856</v>
      </c>
      <c r="M33" s="1357">
        <v>2</v>
      </c>
      <c r="N33" s="1359">
        <v>2856</v>
      </c>
    </row>
    <row r="34" spans="1:14">
      <c r="A34" s="199">
        <v>23</v>
      </c>
      <c r="B34" s="1358" t="s">
        <v>1809</v>
      </c>
      <c r="C34" s="1360">
        <v>140</v>
      </c>
      <c r="D34" s="1361">
        <v>250</v>
      </c>
      <c r="E34" s="1365" t="s">
        <v>1810</v>
      </c>
      <c r="F34" s="1362">
        <f>D34*C34</f>
        <v>35000</v>
      </c>
      <c r="G34" s="1357">
        <v>100</v>
      </c>
      <c r="H34" s="1359">
        <v>14000</v>
      </c>
      <c r="I34" s="1357">
        <v>50</v>
      </c>
      <c r="J34" s="1359">
        <v>7000</v>
      </c>
      <c r="K34" s="1357">
        <v>50</v>
      </c>
      <c r="L34" s="1359">
        <v>7000</v>
      </c>
      <c r="M34" s="1357">
        <v>50</v>
      </c>
      <c r="N34" s="1359">
        <v>7000</v>
      </c>
    </row>
    <row r="35" spans="1:14">
      <c r="A35" s="199">
        <v>24</v>
      </c>
      <c r="B35" s="1358" t="s">
        <v>547</v>
      </c>
      <c r="C35" s="1364">
        <v>3000</v>
      </c>
      <c r="D35" s="1361">
        <v>5</v>
      </c>
      <c r="E35" s="1363" t="s">
        <v>1799</v>
      </c>
      <c r="F35" s="1362">
        <f>D35*C35</f>
        <v>15000</v>
      </c>
      <c r="G35" s="1357">
        <v>2</v>
      </c>
      <c r="H35" s="1359">
        <v>6000</v>
      </c>
      <c r="I35" s="1357">
        <v>1</v>
      </c>
      <c r="J35" s="1359">
        <v>3000</v>
      </c>
      <c r="K35" s="1357">
        <v>1</v>
      </c>
      <c r="L35" s="1359">
        <v>3000</v>
      </c>
      <c r="M35" s="1357">
        <v>1</v>
      </c>
      <c r="N35" s="1359">
        <v>3000</v>
      </c>
    </row>
    <row r="36" spans="1:14">
      <c r="A36" s="199">
        <v>25</v>
      </c>
      <c r="B36" s="1358" t="s">
        <v>1811</v>
      </c>
      <c r="C36" s="1360">
        <v>910</v>
      </c>
      <c r="D36" s="1361">
        <v>4</v>
      </c>
      <c r="E36" s="1363" t="s">
        <v>1799</v>
      </c>
      <c r="F36" s="1362">
        <f>D36*C36</f>
        <v>3640</v>
      </c>
      <c r="G36" s="1357">
        <v>1</v>
      </c>
      <c r="H36" s="1357">
        <v>910</v>
      </c>
      <c r="I36" s="1357">
        <v>1</v>
      </c>
      <c r="J36" s="1357">
        <v>910</v>
      </c>
      <c r="K36" s="1357">
        <v>1</v>
      </c>
      <c r="L36" s="1357">
        <v>910</v>
      </c>
      <c r="M36" s="1357">
        <v>1</v>
      </c>
      <c r="N36" s="1357">
        <v>910</v>
      </c>
    </row>
    <row r="37" spans="1:14">
      <c r="A37" s="199">
        <v>26</v>
      </c>
      <c r="B37" s="1358" t="s">
        <v>1812</v>
      </c>
      <c r="C37" s="1360">
        <v>70</v>
      </c>
      <c r="D37" s="1361">
        <v>24</v>
      </c>
      <c r="E37" s="1360" t="s">
        <v>1180</v>
      </c>
      <c r="F37" s="1362">
        <f>D37*C37</f>
        <v>1680</v>
      </c>
      <c r="G37" s="1357">
        <v>6</v>
      </c>
      <c r="H37" s="1357">
        <v>420</v>
      </c>
      <c r="I37" s="1357">
        <v>6</v>
      </c>
      <c r="J37" s="1357">
        <v>420</v>
      </c>
      <c r="K37" s="1357">
        <v>6</v>
      </c>
      <c r="L37" s="1357">
        <v>420</v>
      </c>
      <c r="M37" s="1357">
        <v>6</v>
      </c>
      <c r="N37" s="1357">
        <v>420</v>
      </c>
    </row>
    <row r="38" spans="1:14">
      <c r="A38" s="199">
        <v>27</v>
      </c>
      <c r="B38" s="1358" t="s">
        <v>1050</v>
      </c>
      <c r="C38" s="1360">
        <v>170</v>
      </c>
      <c r="D38" s="1361">
        <v>8</v>
      </c>
      <c r="E38" s="1363" t="s">
        <v>1799</v>
      </c>
      <c r="F38" s="1362">
        <f>D38*C38</f>
        <v>1360</v>
      </c>
      <c r="G38" s="1357">
        <v>2</v>
      </c>
      <c r="H38" s="1357">
        <v>340</v>
      </c>
      <c r="I38" s="1357">
        <v>2</v>
      </c>
      <c r="J38" s="1357">
        <v>340</v>
      </c>
      <c r="K38" s="1357">
        <v>2</v>
      </c>
      <c r="L38" s="1357">
        <v>340</v>
      </c>
      <c r="M38" s="1357">
        <v>2</v>
      </c>
      <c r="N38" s="1357">
        <v>340</v>
      </c>
    </row>
    <row r="39" spans="1:14">
      <c r="A39" s="199">
        <v>28</v>
      </c>
      <c r="B39" s="1358" t="s">
        <v>1813</v>
      </c>
      <c r="C39" s="1364">
        <v>1800</v>
      </c>
      <c r="D39" s="1361">
        <v>4</v>
      </c>
      <c r="E39" s="1360" t="s">
        <v>1180</v>
      </c>
      <c r="F39" s="1362">
        <f>D39*C39</f>
        <v>7200</v>
      </c>
      <c r="G39" s="1357">
        <v>1</v>
      </c>
      <c r="H39" s="1359">
        <v>1800</v>
      </c>
      <c r="I39" s="1357">
        <v>1</v>
      </c>
      <c r="J39" s="1359">
        <v>1800</v>
      </c>
      <c r="K39" s="1357">
        <v>1</v>
      </c>
      <c r="L39" s="1359">
        <v>1800</v>
      </c>
      <c r="M39" s="1357">
        <v>1</v>
      </c>
      <c r="N39" s="1359">
        <v>1800</v>
      </c>
    </row>
    <row r="40" spans="1:14">
      <c r="A40" s="199">
        <v>29</v>
      </c>
      <c r="B40" s="1358" t="s">
        <v>1814</v>
      </c>
      <c r="C40" s="1360">
        <v>70</v>
      </c>
      <c r="D40" s="1361">
        <v>24</v>
      </c>
      <c r="E40" s="1360" t="s">
        <v>1180</v>
      </c>
      <c r="F40" s="1362">
        <f>D40*C40</f>
        <v>1680</v>
      </c>
      <c r="G40" s="1357">
        <v>6</v>
      </c>
      <c r="H40" s="1357">
        <v>420</v>
      </c>
      <c r="I40" s="1357">
        <v>6</v>
      </c>
      <c r="J40" s="1357">
        <v>420</v>
      </c>
      <c r="K40" s="1357">
        <v>6</v>
      </c>
      <c r="L40" s="1357">
        <v>420</v>
      </c>
      <c r="M40" s="1357">
        <v>6</v>
      </c>
      <c r="N40" s="1357">
        <v>420</v>
      </c>
    </row>
    <row r="41" spans="1:14">
      <c r="A41" s="199">
        <v>30</v>
      </c>
      <c r="B41" s="1358" t="s">
        <v>1815</v>
      </c>
      <c r="C41" s="1360">
        <v>800</v>
      </c>
      <c r="D41" s="1361">
        <v>8</v>
      </c>
      <c r="E41" s="1360" t="s">
        <v>1180</v>
      </c>
      <c r="F41" s="1362">
        <f>D41*C41</f>
        <v>6400</v>
      </c>
      <c r="G41" s="1357">
        <v>2</v>
      </c>
      <c r="H41" s="1359">
        <v>1600</v>
      </c>
      <c r="I41" s="1357">
        <v>2</v>
      </c>
      <c r="J41" s="1359">
        <v>1600</v>
      </c>
      <c r="K41" s="1357">
        <v>2</v>
      </c>
      <c r="L41" s="1359">
        <v>1600</v>
      </c>
      <c r="M41" s="1357">
        <v>2</v>
      </c>
      <c r="N41" s="1359">
        <v>1600</v>
      </c>
    </row>
    <row r="42" spans="1:14">
      <c r="A42" s="199">
        <v>31</v>
      </c>
      <c r="B42" s="1358" t="s">
        <v>1816</v>
      </c>
      <c r="C42" s="1360">
        <v>100</v>
      </c>
      <c r="D42" s="1361">
        <v>4</v>
      </c>
      <c r="E42" s="1360" t="s">
        <v>1180</v>
      </c>
      <c r="F42" s="1362">
        <f>D42*C42</f>
        <v>400</v>
      </c>
      <c r="G42" s="1357">
        <v>1</v>
      </c>
      <c r="H42" s="1357">
        <v>100</v>
      </c>
      <c r="I42" s="1357">
        <v>1</v>
      </c>
      <c r="J42" s="1357">
        <v>100</v>
      </c>
      <c r="K42" s="1357">
        <v>1</v>
      </c>
      <c r="L42" s="1357">
        <v>100</v>
      </c>
      <c r="M42" s="1357">
        <v>1</v>
      </c>
      <c r="N42" s="1357">
        <v>100</v>
      </c>
    </row>
    <row r="43" spans="1:14">
      <c r="A43" s="199">
        <v>32</v>
      </c>
      <c r="B43" s="1366" t="s">
        <v>1817</v>
      </c>
      <c r="C43" s="1360">
        <v>186</v>
      </c>
      <c r="D43" s="1367">
        <v>6</v>
      </c>
      <c r="E43" s="1360" t="s">
        <v>1180</v>
      </c>
      <c r="F43" s="1362">
        <f>D43*C43</f>
        <v>1116</v>
      </c>
      <c r="G43" s="1357">
        <v>2</v>
      </c>
      <c r="H43" s="1357">
        <v>372</v>
      </c>
      <c r="I43" s="1357">
        <v>2</v>
      </c>
      <c r="J43" s="1357">
        <v>372</v>
      </c>
      <c r="K43" s="1357">
        <v>2</v>
      </c>
      <c r="L43" s="1357">
        <v>372</v>
      </c>
      <c r="M43" s="1360"/>
      <c r="N43" s="1360"/>
    </row>
    <row r="44" spans="1:14">
      <c r="A44" s="199">
        <v>33</v>
      </c>
      <c r="B44" s="1358" t="s">
        <v>626</v>
      </c>
      <c r="C44" s="1360">
        <v>90</v>
      </c>
      <c r="D44" s="1368">
        <v>2664</v>
      </c>
      <c r="E44" s="1369" t="s">
        <v>1818</v>
      </c>
      <c r="F44" s="1362">
        <f>D44*C44</f>
        <v>239760</v>
      </c>
      <c r="G44" s="1360">
        <v>666</v>
      </c>
      <c r="H44" s="1364">
        <v>59940</v>
      </c>
      <c r="I44" s="1360">
        <v>666</v>
      </c>
      <c r="J44" s="1364">
        <v>59940</v>
      </c>
      <c r="K44" s="1360">
        <v>666</v>
      </c>
      <c r="L44" s="1364">
        <v>59940</v>
      </c>
      <c r="M44" s="1360">
        <v>666</v>
      </c>
      <c r="N44" s="1364">
        <v>59940</v>
      </c>
    </row>
    <row r="45" spans="1:14">
      <c r="A45" s="199">
        <v>34</v>
      </c>
      <c r="B45" s="1358" t="s">
        <v>1819</v>
      </c>
      <c r="C45" s="1360">
        <v>70</v>
      </c>
      <c r="D45" s="1368">
        <v>2289</v>
      </c>
      <c r="E45" s="1369" t="s">
        <v>1818</v>
      </c>
      <c r="F45" s="1362">
        <f>D45*C45</f>
        <v>160230</v>
      </c>
      <c r="G45" s="1360">
        <v>573</v>
      </c>
      <c r="H45" s="1364">
        <v>40110</v>
      </c>
      <c r="I45" s="1360">
        <v>572</v>
      </c>
      <c r="J45" s="1364">
        <v>40040</v>
      </c>
      <c r="K45" s="1360">
        <v>572</v>
      </c>
      <c r="L45" s="1364">
        <v>40040</v>
      </c>
      <c r="M45" s="1360">
        <v>572</v>
      </c>
      <c r="N45" s="1364">
        <v>40040</v>
      </c>
    </row>
    <row r="46" spans="1:14">
      <c r="A46" s="199">
        <v>35</v>
      </c>
      <c r="B46" s="1358" t="s">
        <v>1820</v>
      </c>
      <c r="C46" s="1364">
        <v>3000</v>
      </c>
      <c r="D46" s="1369">
        <v>21</v>
      </c>
      <c r="E46" s="1369" t="s">
        <v>1180</v>
      </c>
      <c r="F46" s="1362">
        <f>D46*C46</f>
        <v>63000</v>
      </c>
      <c r="G46" s="1360">
        <v>11</v>
      </c>
      <c r="H46" s="1364">
        <v>33000</v>
      </c>
      <c r="I46" s="1360">
        <v>10</v>
      </c>
      <c r="J46" s="1364">
        <v>30000</v>
      </c>
      <c r="K46" s="436"/>
      <c r="L46" s="368"/>
      <c r="M46" s="430"/>
      <c r="N46" s="434"/>
    </row>
    <row r="47" spans="1:14">
      <c r="A47" s="199">
        <v>36</v>
      </c>
      <c r="B47" s="1358" t="s">
        <v>1821</v>
      </c>
      <c r="C47" s="1364">
        <v>7000</v>
      </c>
      <c r="D47" s="1369">
        <v>6</v>
      </c>
      <c r="E47" s="1369" t="s">
        <v>1180</v>
      </c>
      <c r="F47" s="1362">
        <f>D47*C47</f>
        <v>42000</v>
      </c>
      <c r="G47" s="1360">
        <v>3</v>
      </c>
      <c r="H47" s="1364">
        <v>21000</v>
      </c>
      <c r="I47" s="1360">
        <v>3</v>
      </c>
      <c r="J47" s="1364">
        <v>21000</v>
      </c>
      <c r="K47" s="436"/>
      <c r="L47" s="368"/>
      <c r="M47" s="430"/>
      <c r="N47" s="434"/>
    </row>
    <row r="48" spans="1:14">
      <c r="A48" s="199">
        <v>37</v>
      </c>
      <c r="B48" s="1370" t="s">
        <v>1822</v>
      </c>
      <c r="C48" s="1364">
        <v>9000</v>
      </c>
      <c r="D48" s="1369">
        <v>5</v>
      </c>
      <c r="E48" s="1369" t="s">
        <v>1180</v>
      </c>
      <c r="F48" s="1362">
        <f>D48*C48</f>
        <v>45000</v>
      </c>
      <c r="G48" s="1360">
        <v>3</v>
      </c>
      <c r="H48" s="1364">
        <v>27000</v>
      </c>
      <c r="I48" s="1360">
        <v>2</v>
      </c>
      <c r="J48" s="1364">
        <v>18000</v>
      </c>
      <c r="K48" s="436"/>
      <c r="L48" s="368"/>
      <c r="M48" s="430"/>
      <c r="N48" s="434"/>
    </row>
    <row r="49" spans="1:14" customHeight="1" ht="25.5">
      <c r="A49" s="199">
        <v>38</v>
      </c>
      <c r="B49" s="1371" t="s">
        <v>1823</v>
      </c>
      <c r="C49" s="1364">
        <v>1900</v>
      </c>
      <c r="D49" s="1369">
        <v>180</v>
      </c>
      <c r="E49" s="1369" t="s">
        <v>1180</v>
      </c>
      <c r="F49" s="1362">
        <f>D49*C49</f>
        <v>342000</v>
      </c>
      <c r="G49" s="1360">
        <v>180</v>
      </c>
      <c r="H49" s="1364">
        <v>342000</v>
      </c>
      <c r="I49" s="1360"/>
      <c r="J49" s="1360"/>
      <c r="K49" s="436"/>
      <c r="L49" s="368"/>
      <c r="M49" s="430"/>
      <c r="N49" s="434"/>
    </row>
    <row r="50" spans="1:14">
      <c r="A50" s="199">
        <v>39</v>
      </c>
      <c r="B50" s="1371" t="s">
        <v>1824</v>
      </c>
      <c r="C50" s="1364">
        <v>4000</v>
      </c>
      <c r="D50" s="1369">
        <v>2</v>
      </c>
      <c r="E50" s="1369" t="s">
        <v>1180</v>
      </c>
      <c r="F50" s="1362">
        <f>D50*C50</f>
        <v>8000</v>
      </c>
      <c r="G50" s="1360">
        <v>2</v>
      </c>
      <c r="H50" s="1364">
        <v>8000</v>
      </c>
      <c r="I50" s="1360"/>
      <c r="J50" s="1360"/>
      <c r="K50" s="436"/>
      <c r="L50" s="368"/>
      <c r="M50" s="430"/>
      <c r="N50" s="434"/>
    </row>
    <row r="51" spans="1:14">
      <c r="A51" s="1372"/>
      <c r="B51" s="1373" t="s">
        <v>1825</v>
      </c>
      <c r="C51" s="1374"/>
      <c r="D51" s="1375"/>
      <c r="E51" s="1375"/>
      <c r="F51" s="1376"/>
      <c r="G51" s="1375"/>
      <c r="H51" s="1377">
        <f>SUM(H12:H50)</f>
        <v>628808</v>
      </c>
      <c r="I51" s="1378"/>
      <c r="J51" s="1379">
        <f>SUM(J13:J51)</f>
        <v>236518</v>
      </c>
      <c r="K51" s="1378"/>
      <c r="L51" s="1377">
        <f>SUM(L13:L51)</f>
        <v>167518</v>
      </c>
      <c r="M51" s="1377"/>
      <c r="N51" s="1377">
        <f>SUM(N13:N51)</f>
        <v>167146</v>
      </c>
    </row>
    <row r="52" spans="1:14">
      <c r="A52" s="21" t="s">
        <v>540</v>
      </c>
      <c r="B52" s="22"/>
      <c r="C52" s="270"/>
      <c r="D52" s="271"/>
      <c r="E52" s="272"/>
      <c r="F52" s="6">
        <f>SUM(F13:F51)</f>
        <v>1199990</v>
      </c>
      <c r="G52" s="373"/>
      <c r="H52" s="679"/>
      <c r="I52" s="679"/>
      <c r="J52" s="679"/>
      <c r="K52" s="679"/>
      <c r="L52" s="679"/>
      <c r="M52" s="679"/>
      <c r="N52" s="679"/>
    </row>
    <row r="53" spans="1:14">
      <c r="A53" s="815"/>
      <c r="B53" s="815"/>
      <c r="C53" s="815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</row>
    <row r="54" spans="1:14">
      <c r="A54" s="817"/>
      <c r="B54" s="815"/>
      <c r="C54" s="815"/>
      <c r="D54" s="816"/>
      <c r="E54" s="816"/>
      <c r="F54" s="862"/>
      <c r="G54" s="127"/>
      <c r="H54" s="127"/>
      <c r="I54" s="127"/>
      <c r="J54" s="127"/>
      <c r="K54" s="127"/>
      <c r="L54" s="127"/>
      <c r="M54" s="127"/>
      <c r="N54" s="127"/>
    </row>
    <row r="55" spans="1:14" customHeight="1" ht="15.75">
      <c r="A55" s="127"/>
      <c r="B55" s="127"/>
      <c r="C55" s="127"/>
      <c r="D55" s="127"/>
      <c r="E55" s="127"/>
      <c r="F55" s="818"/>
      <c r="G55" s="818"/>
      <c r="H55" s="818"/>
      <c r="I55" s="818"/>
      <c r="J55" s="127"/>
      <c r="K55" s="127"/>
      <c r="L55" s="127"/>
      <c r="M55" s="127"/>
      <c r="N55" s="127"/>
    </row>
    <row r="56" spans="1:14">
      <c r="A56" s="127"/>
      <c r="B56" s="127"/>
      <c r="C56" s="127"/>
      <c r="D56" s="127"/>
      <c r="E56" s="127"/>
      <c r="F56" s="127"/>
      <c r="G56" s="819"/>
      <c r="H56" s="819"/>
      <c r="I56" s="127"/>
      <c r="J56" s="127"/>
      <c r="K56" s="127"/>
      <c r="L56" s="127"/>
      <c r="M56" s="127"/>
      <c r="N56" s="127"/>
    </row>
    <row r="57" spans="1:14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</row>
    <row r="58" spans="1:14">
      <c r="A58" s="820"/>
      <c r="B58" s="820"/>
      <c r="C58" s="820"/>
      <c r="D58" s="820"/>
      <c r="E58" s="123"/>
      <c r="F58" s="123"/>
      <c r="G58" s="123"/>
      <c r="H58" s="123"/>
      <c r="I58" s="123"/>
      <c r="J58" s="123"/>
      <c r="K58" s="123"/>
      <c r="L58" s="123"/>
      <c r="M58" s="123"/>
      <c r="N58" s="123"/>
    </row>
    <row r="59" spans="1:14">
      <c r="A59" s="821"/>
      <c r="B59" s="821"/>
      <c r="C59" s="821"/>
      <c r="D59" s="821"/>
      <c r="E59" s="821"/>
      <c r="F59" s="822"/>
      <c r="G59" s="822"/>
      <c r="H59" s="822"/>
      <c r="I59" s="822"/>
      <c r="J59" s="822"/>
      <c r="K59" s="823"/>
      <c r="L59" s="823"/>
      <c r="M59" s="823"/>
      <c r="N59" s="823"/>
    </row>
    <row r="60" spans="1:14">
      <c r="A60" s="824"/>
      <c r="B60" s="824"/>
      <c r="C60" s="824"/>
      <c r="D60" s="824"/>
      <c r="E60" s="824"/>
      <c r="F60" s="286"/>
      <c r="G60" s="822"/>
      <c r="H60" s="822"/>
      <c r="I60" s="822"/>
      <c r="J60" s="822"/>
      <c r="K60" s="824"/>
      <c r="L60" s="824"/>
      <c r="M60" s="824"/>
      <c r="N60" s="824"/>
    </row>
    <row r="61" spans="1:14">
      <c r="A61" s="825"/>
      <c r="B61" s="825"/>
      <c r="C61" s="825"/>
      <c r="D61" s="825"/>
      <c r="E61" s="825"/>
      <c r="F61" s="825"/>
      <c r="G61" s="822"/>
      <c r="H61" s="822"/>
      <c r="I61" s="822"/>
      <c r="J61" s="822"/>
      <c r="K61" s="822"/>
      <c r="L61" s="822"/>
      <c r="M61" s="822"/>
      <c r="N61" s="822"/>
    </row>
    <row r="62" spans="1:14">
      <c r="A62" s="825"/>
      <c r="B62" s="825"/>
      <c r="C62" s="825"/>
      <c r="D62" s="825"/>
      <c r="E62" s="825"/>
      <c r="F62" s="825"/>
      <c r="G62" s="825"/>
      <c r="H62" s="825"/>
      <c r="I62" s="825"/>
      <c r="J62" s="825"/>
      <c r="K62" s="822"/>
      <c r="L62" s="822"/>
      <c r="M62" s="822"/>
      <c r="N62" s="822"/>
    </row>
    <row r="63" spans="1:14">
      <c r="A63" s="825"/>
      <c r="B63" s="825"/>
      <c r="C63" s="825"/>
      <c r="D63" s="826"/>
      <c r="E63" s="826"/>
      <c r="F63" s="825"/>
      <c r="G63" s="286"/>
      <c r="H63" s="826"/>
      <c r="I63" s="826"/>
      <c r="J63" s="826"/>
      <c r="K63" s="826"/>
      <c r="L63" s="826"/>
      <c r="M63" s="826"/>
      <c r="N63" s="826"/>
    </row>
    <row r="64" spans="1:14">
      <c r="A64" s="827"/>
      <c r="B64" s="828"/>
      <c r="C64" s="829"/>
      <c r="D64" s="830"/>
      <c r="E64" s="830"/>
      <c r="F64" s="841"/>
      <c r="G64" s="834"/>
      <c r="H64" s="1339"/>
      <c r="I64" s="834"/>
      <c r="J64" s="1340"/>
      <c r="K64" s="834"/>
      <c r="L64" s="851"/>
      <c r="M64" s="834"/>
      <c r="N64" s="839"/>
    </row>
    <row r="65" spans="1:14">
      <c r="A65" s="836"/>
      <c r="B65" s="828"/>
      <c r="C65" s="829"/>
      <c r="D65" s="830"/>
      <c r="E65" s="830"/>
      <c r="F65" s="833"/>
      <c r="G65" s="830"/>
      <c r="H65" s="832"/>
      <c r="I65" s="838"/>
      <c r="J65" s="838"/>
      <c r="K65" s="830"/>
      <c r="L65" s="833"/>
      <c r="M65" s="834"/>
      <c r="N65" s="839"/>
    </row>
    <row r="66" spans="1:14">
      <c r="A66" s="836"/>
      <c r="B66" s="840"/>
      <c r="C66" s="829"/>
      <c r="D66" s="842"/>
      <c r="E66" s="1341"/>
      <c r="F66" s="1340"/>
      <c r="G66" s="834"/>
      <c r="H66" s="839"/>
      <c r="I66" s="834"/>
      <c r="J66" s="1340"/>
      <c r="K66" s="834"/>
      <c r="L66" s="839"/>
      <c r="M66" s="834"/>
      <c r="N66" s="1340"/>
    </row>
    <row r="67" spans="1:14">
      <c r="A67" s="836"/>
      <c r="B67" s="828"/>
      <c r="C67" s="829"/>
      <c r="D67" s="842"/>
      <c r="E67" s="830"/>
      <c r="F67" s="829"/>
      <c r="G67" s="830"/>
      <c r="H67" s="1342"/>
      <c r="I67" s="834"/>
      <c r="J67" s="1343"/>
      <c r="K67" s="830"/>
      <c r="L67" s="1342"/>
      <c r="M67" s="834"/>
      <c r="N67" s="1343"/>
    </row>
    <row r="68" spans="1:14">
      <c r="A68" s="836"/>
      <c r="B68" s="828"/>
      <c r="C68" s="829"/>
      <c r="D68" s="830"/>
      <c r="E68" s="830"/>
      <c r="F68" s="1344"/>
      <c r="G68" s="830"/>
      <c r="H68" s="832"/>
      <c r="I68" s="830"/>
      <c r="J68" s="1345"/>
      <c r="K68" s="830"/>
      <c r="L68" s="1346"/>
      <c r="M68" s="834"/>
      <c r="N68" s="839"/>
    </row>
    <row r="69" spans="1:14">
      <c r="A69" s="836"/>
      <c r="B69" s="828"/>
      <c r="C69" s="829"/>
      <c r="D69" s="834"/>
      <c r="E69" s="1340"/>
      <c r="F69" s="1340"/>
      <c r="G69" s="834"/>
      <c r="H69" s="839"/>
      <c r="I69" s="834"/>
      <c r="J69" s="839"/>
      <c r="K69" s="834"/>
      <c r="L69" s="1347"/>
      <c r="M69" s="834"/>
      <c r="N69" s="1348"/>
    </row>
    <row r="70" spans="1:14">
      <c r="A70" s="836"/>
      <c r="B70" s="828"/>
      <c r="C70" s="829"/>
      <c r="D70" s="830"/>
      <c r="E70" s="830"/>
      <c r="F70" s="841"/>
      <c r="G70" s="834"/>
      <c r="H70" s="841"/>
      <c r="I70" s="834"/>
      <c r="J70" s="1340"/>
      <c r="K70" s="830"/>
      <c r="L70" s="1339"/>
      <c r="M70" s="834"/>
      <c r="N70" s="839"/>
    </row>
    <row r="71" spans="1:14">
      <c r="A71" s="836"/>
      <c r="B71" s="828"/>
      <c r="C71" s="829"/>
      <c r="D71" s="830"/>
      <c r="E71" s="830"/>
      <c r="F71" s="1349"/>
      <c r="G71" s="830"/>
      <c r="H71" s="833"/>
      <c r="I71" s="838"/>
      <c r="J71" s="838"/>
      <c r="K71" s="830"/>
      <c r="L71" s="844"/>
      <c r="M71" s="834"/>
      <c r="N71" s="839"/>
    </row>
    <row r="72" spans="1:14">
      <c r="A72" s="836"/>
      <c r="B72" s="828"/>
      <c r="C72" s="829"/>
      <c r="D72" s="830"/>
      <c r="E72" s="830"/>
      <c r="F72" s="831"/>
      <c r="G72" s="830"/>
      <c r="H72" s="833"/>
      <c r="I72" s="838"/>
      <c r="J72" s="838"/>
      <c r="K72" s="830"/>
      <c r="L72" s="833"/>
      <c r="M72" s="834"/>
      <c r="N72" s="835"/>
    </row>
    <row r="73" spans="1:14">
      <c r="A73" s="836"/>
      <c r="B73" s="828"/>
      <c r="C73" s="829"/>
      <c r="D73" s="830"/>
      <c r="E73" s="830"/>
      <c r="F73" s="831"/>
      <c r="G73" s="830"/>
      <c r="H73" s="833"/>
      <c r="I73" s="838"/>
      <c r="J73" s="838"/>
      <c r="K73" s="830"/>
      <c r="L73" s="833"/>
      <c r="M73" s="834"/>
      <c r="N73" s="839"/>
    </row>
    <row r="74" spans="1:14">
      <c r="A74" s="836"/>
      <c r="B74" s="828"/>
      <c r="C74" s="829"/>
      <c r="D74" s="830"/>
      <c r="E74" s="830"/>
      <c r="F74" s="831"/>
      <c r="G74" s="830"/>
      <c r="H74" s="833"/>
      <c r="I74" s="838"/>
      <c r="J74" s="838"/>
      <c r="K74" s="830"/>
      <c r="L74" s="833"/>
      <c r="M74" s="834"/>
      <c r="N74" s="835"/>
    </row>
    <row r="75" spans="1:14">
      <c r="A75" s="836"/>
      <c r="B75" s="1350"/>
      <c r="C75" s="829"/>
      <c r="D75" s="830"/>
      <c r="E75" s="830"/>
      <c r="F75" s="1351"/>
      <c r="G75" s="830"/>
      <c r="H75" s="1346"/>
      <c r="I75" s="834"/>
      <c r="J75" s="839"/>
      <c r="K75" s="830"/>
      <c r="L75" s="1346"/>
      <c r="M75" s="834"/>
      <c r="N75" s="839"/>
    </row>
    <row r="76" spans="1:14">
      <c r="A76" s="836"/>
      <c r="B76" s="828"/>
      <c r="C76" s="829"/>
      <c r="D76" s="830"/>
      <c r="E76" s="830"/>
      <c r="F76" s="841"/>
      <c r="G76" s="830"/>
      <c r="H76" s="1339"/>
      <c r="I76" s="834"/>
      <c r="J76" s="835"/>
      <c r="K76" s="830"/>
      <c r="L76" s="1339"/>
      <c r="M76" s="834"/>
      <c r="N76" s="835"/>
    </row>
    <row r="77" spans="1:14">
      <c r="A77" s="836"/>
      <c r="B77" s="828"/>
      <c r="C77" s="829"/>
      <c r="D77" s="830"/>
      <c r="E77" s="830"/>
      <c r="F77" s="1349"/>
      <c r="G77" s="1352"/>
      <c r="H77" s="843"/>
      <c r="I77" s="842"/>
      <c r="J77" s="844"/>
      <c r="K77" s="830"/>
      <c r="L77" s="844"/>
      <c r="M77" s="834"/>
      <c r="N77" s="839"/>
    </row>
    <row r="78" spans="1:14">
      <c r="A78" s="836"/>
      <c r="B78" s="828"/>
      <c r="C78" s="829"/>
      <c r="D78" s="830"/>
      <c r="E78" s="830"/>
      <c r="F78" s="831"/>
      <c r="G78" s="830"/>
      <c r="H78" s="832"/>
      <c r="I78" s="830"/>
      <c r="J78" s="833"/>
      <c r="K78" s="830"/>
      <c r="L78" s="833"/>
      <c r="M78" s="834"/>
      <c r="N78" s="839"/>
    </row>
    <row r="79" spans="1:14">
      <c r="A79" s="836"/>
      <c r="B79" s="828"/>
      <c r="C79" s="829"/>
      <c r="D79" s="830"/>
      <c r="E79" s="830"/>
      <c r="F79" s="831"/>
      <c r="G79" s="830"/>
      <c r="H79" s="832"/>
      <c r="I79" s="830"/>
      <c r="J79" s="833"/>
      <c r="K79" s="830"/>
      <c r="L79" s="833"/>
      <c r="M79" s="834"/>
      <c r="N79" s="835"/>
    </row>
    <row r="80" spans="1:14">
      <c r="A80" s="836"/>
      <c r="B80" s="828"/>
      <c r="C80" s="829"/>
      <c r="D80" s="830"/>
      <c r="E80" s="830"/>
      <c r="F80" s="831"/>
      <c r="G80" s="830"/>
      <c r="H80" s="832"/>
      <c r="I80" s="830"/>
      <c r="J80" s="833"/>
      <c r="K80" s="830"/>
      <c r="L80" s="833"/>
      <c r="M80" s="834"/>
      <c r="N80" s="839"/>
    </row>
    <row r="81" spans="1:14">
      <c r="A81" s="836"/>
      <c r="B81" s="828"/>
      <c r="C81" s="829"/>
      <c r="D81" s="830"/>
      <c r="E81" s="830"/>
      <c r="F81" s="831"/>
      <c r="G81" s="830"/>
      <c r="H81" s="832"/>
      <c r="I81" s="830"/>
      <c r="J81" s="833"/>
      <c r="K81" s="830"/>
      <c r="L81" s="833"/>
      <c r="M81" s="834"/>
      <c r="N81" s="835"/>
    </row>
    <row r="82" spans="1:14">
      <c r="A82" s="836"/>
      <c r="B82" s="828"/>
      <c r="C82" s="829"/>
      <c r="D82" s="830"/>
      <c r="E82" s="830"/>
      <c r="F82" s="831"/>
      <c r="G82" s="830"/>
      <c r="H82" s="832"/>
      <c r="I82" s="830"/>
      <c r="J82" s="833"/>
      <c r="K82" s="830"/>
      <c r="L82" s="833"/>
      <c r="M82" s="834"/>
      <c r="N82" s="835"/>
    </row>
    <row r="83" spans="1:14">
      <c r="A83" s="836"/>
      <c r="B83" s="828"/>
      <c r="C83" s="829"/>
      <c r="D83" s="830"/>
      <c r="E83" s="830"/>
      <c r="F83" s="831"/>
      <c r="G83" s="830"/>
      <c r="H83" s="828"/>
      <c r="I83" s="830"/>
      <c r="J83" s="833"/>
      <c r="K83" s="830"/>
      <c r="L83" s="838"/>
      <c r="M83" s="834"/>
      <c r="N83" s="835"/>
    </row>
    <row r="84" spans="1:14">
      <c r="A84" s="836"/>
      <c r="B84" s="828"/>
      <c r="C84" s="829"/>
      <c r="D84" s="830"/>
      <c r="E84" s="830"/>
      <c r="F84" s="831"/>
      <c r="G84" s="830"/>
      <c r="H84" s="832"/>
      <c r="I84" s="830"/>
      <c r="J84" s="833"/>
      <c r="K84" s="830"/>
      <c r="L84" s="833"/>
      <c r="M84" s="834"/>
      <c r="N84" s="835"/>
    </row>
    <row r="85" spans="1:14">
      <c r="A85" s="836"/>
      <c r="B85" s="828"/>
      <c r="C85" s="829"/>
      <c r="D85" s="830"/>
      <c r="E85" s="830"/>
      <c r="F85" s="831"/>
      <c r="G85" s="830"/>
      <c r="H85" s="828"/>
      <c r="I85" s="830"/>
      <c r="J85" s="833"/>
      <c r="K85" s="830"/>
      <c r="L85" s="838"/>
      <c r="M85" s="834"/>
      <c r="N85" s="835"/>
    </row>
    <row r="86" spans="1:14">
      <c r="A86" s="836"/>
      <c r="B86" s="828"/>
      <c r="C86" s="829"/>
      <c r="D86" s="830"/>
      <c r="E86" s="830"/>
      <c r="F86" s="831"/>
      <c r="G86" s="830"/>
      <c r="H86" s="832"/>
      <c r="I86" s="830"/>
      <c r="J86" s="833"/>
      <c r="K86" s="830"/>
      <c r="L86" s="833"/>
      <c r="M86" s="834"/>
      <c r="N86" s="839"/>
    </row>
    <row r="87" spans="1:14">
      <c r="A87" s="836"/>
      <c r="B87" s="828"/>
      <c r="C87" s="829"/>
      <c r="D87" s="830"/>
      <c r="E87" s="830"/>
      <c r="F87" s="831"/>
      <c r="G87" s="830"/>
      <c r="H87" s="832"/>
      <c r="I87" s="830"/>
      <c r="J87" s="833"/>
      <c r="K87" s="830"/>
      <c r="L87" s="837"/>
      <c r="M87" s="834"/>
      <c r="N87" s="835"/>
    </row>
    <row r="88" spans="1:14">
      <c r="A88" s="836"/>
      <c r="B88" s="828"/>
      <c r="C88" s="829"/>
      <c r="D88" s="834"/>
      <c r="E88" s="1340"/>
      <c r="F88" s="1353"/>
      <c r="G88" s="834"/>
      <c r="H88" s="839"/>
      <c r="I88" s="834"/>
      <c r="J88" s="1347"/>
      <c r="K88" s="834"/>
      <c r="L88" s="1347"/>
      <c r="M88" s="834"/>
      <c r="N88" s="839"/>
    </row>
    <row r="89" spans="1:14">
      <c r="A89" s="836"/>
      <c r="B89" s="828"/>
      <c r="C89" s="829"/>
      <c r="D89" s="830"/>
      <c r="E89" s="830"/>
      <c r="F89" s="841"/>
      <c r="G89" s="830"/>
      <c r="H89" s="1346"/>
      <c r="I89" s="834"/>
      <c r="J89" s="839"/>
      <c r="K89" s="830"/>
      <c r="L89" s="1339"/>
      <c r="M89" s="834"/>
      <c r="N89" s="839"/>
    </row>
    <row r="90" spans="1:14">
      <c r="A90" s="836"/>
      <c r="B90" s="828"/>
      <c r="C90" s="829"/>
      <c r="D90" s="830"/>
      <c r="E90" s="830"/>
      <c r="F90" s="841"/>
      <c r="G90" s="830"/>
      <c r="H90" s="1339"/>
      <c r="I90" s="834"/>
      <c r="J90" s="835"/>
      <c r="K90" s="830"/>
      <c r="L90" s="1339"/>
      <c r="M90" s="834"/>
      <c r="N90" s="835"/>
    </row>
    <row r="91" spans="1:14">
      <c r="A91" s="836"/>
      <c r="B91" s="828"/>
      <c r="C91" s="829"/>
      <c r="D91" s="830"/>
      <c r="E91" s="830"/>
      <c r="F91" s="831"/>
      <c r="G91" s="1352"/>
      <c r="H91" s="843"/>
      <c r="I91" s="1354"/>
      <c r="J91" s="833"/>
      <c r="K91" s="830"/>
      <c r="L91" s="844"/>
      <c r="M91" s="834"/>
      <c r="N91" s="839"/>
    </row>
    <row r="92" spans="1:14">
      <c r="A92" s="858"/>
      <c r="B92" s="858"/>
      <c r="C92" s="285"/>
      <c r="D92" s="286"/>
      <c r="E92" s="287"/>
      <c r="F92" s="285"/>
      <c r="G92" s="859"/>
      <c r="H92" s="285"/>
      <c r="I92" s="289"/>
      <c r="J92" s="290"/>
      <c r="K92" s="289"/>
      <c r="L92" s="285"/>
      <c r="M92" s="285"/>
      <c r="N92" s="291"/>
    </row>
    <row r="93" spans="1:14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</row>
    <row r="94" spans="1:14">
      <c r="A94" s="815"/>
      <c r="B94" s="815"/>
      <c r="C94" s="815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</row>
    <row r="95" spans="1:14">
      <c r="A95" s="817"/>
      <c r="B95" s="815"/>
      <c r="C95" s="815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</row>
    <row r="96" spans="1:14" customHeight="1" ht="15.75">
      <c r="A96" s="127"/>
      <c r="B96" s="127"/>
      <c r="C96" s="127"/>
      <c r="D96" s="127"/>
      <c r="E96" s="127"/>
      <c r="F96" s="818"/>
      <c r="G96" s="818"/>
      <c r="H96" s="818"/>
      <c r="I96" s="818"/>
      <c r="J96" s="127"/>
      <c r="K96" s="127"/>
      <c r="L96" s="127"/>
      <c r="M96" s="127"/>
      <c r="N96" s="127"/>
    </row>
    <row r="97" spans="1:14">
      <c r="A97" s="127"/>
      <c r="B97" s="127"/>
      <c r="C97" s="127"/>
      <c r="D97" s="127"/>
      <c r="E97" s="127"/>
      <c r="F97" s="127"/>
      <c r="G97" s="819"/>
      <c r="H97" s="819"/>
      <c r="I97" s="127"/>
      <c r="J97" s="127"/>
      <c r="K97" s="127"/>
      <c r="L97" s="127"/>
      <c r="M97" s="127"/>
      <c r="N97" s="127"/>
    </row>
    <row r="98" spans="1:14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</row>
    <row r="99" spans="1:14">
      <c r="A99" s="820"/>
      <c r="B99" s="820"/>
      <c r="C99" s="820"/>
      <c r="D99" s="820"/>
      <c r="E99" s="123"/>
      <c r="F99" s="123"/>
      <c r="G99" s="123"/>
      <c r="H99" s="123"/>
      <c r="I99" s="123"/>
      <c r="J99" s="123"/>
      <c r="K99" s="123"/>
      <c r="L99" s="123"/>
      <c r="M99" s="123"/>
      <c r="N99" s="123"/>
    </row>
    <row r="100" spans="1:14">
      <c r="A100" s="821"/>
      <c r="B100" s="821"/>
      <c r="C100" s="821"/>
      <c r="D100" s="821"/>
      <c r="E100" s="821"/>
      <c r="F100" s="822"/>
      <c r="G100" s="822"/>
      <c r="H100" s="822"/>
      <c r="I100" s="822"/>
      <c r="J100" s="822"/>
      <c r="K100" s="823"/>
      <c r="L100" s="823"/>
      <c r="M100" s="823"/>
      <c r="N100" s="823"/>
    </row>
    <row r="101" spans="1:14">
      <c r="A101" s="824"/>
      <c r="B101" s="824"/>
      <c r="C101" s="824"/>
      <c r="D101" s="824"/>
      <c r="E101" s="824"/>
      <c r="F101" s="286"/>
      <c r="G101" s="822"/>
      <c r="H101" s="822"/>
      <c r="I101" s="822"/>
      <c r="J101" s="822"/>
      <c r="K101" s="824"/>
      <c r="L101" s="824"/>
      <c r="M101" s="824"/>
      <c r="N101" s="824"/>
    </row>
    <row r="102" spans="1:14">
      <c r="A102" s="825"/>
      <c r="B102" s="825"/>
      <c r="C102" s="825"/>
      <c r="D102" s="825"/>
      <c r="E102" s="825"/>
      <c r="F102" s="825"/>
      <c r="G102" s="822"/>
      <c r="H102" s="822"/>
      <c r="I102" s="822"/>
      <c r="J102" s="822"/>
      <c r="K102" s="822"/>
      <c r="L102" s="822"/>
      <c r="M102" s="822"/>
      <c r="N102" s="822"/>
    </row>
    <row r="103" spans="1:14">
      <c r="A103" s="825"/>
      <c r="B103" s="825"/>
      <c r="C103" s="825"/>
      <c r="D103" s="825"/>
      <c r="E103" s="825"/>
      <c r="F103" s="825"/>
      <c r="G103" s="825"/>
      <c r="H103" s="825"/>
      <c r="I103" s="825"/>
      <c r="J103" s="825"/>
      <c r="K103" s="822"/>
      <c r="L103" s="822"/>
      <c r="M103" s="822"/>
      <c r="N103" s="822"/>
    </row>
    <row r="104" spans="1:14">
      <c r="A104" s="825"/>
      <c r="B104" s="825"/>
      <c r="C104" s="825"/>
      <c r="D104" s="826"/>
      <c r="E104" s="826"/>
      <c r="F104" s="825"/>
      <c r="G104" s="286"/>
      <c r="H104" s="826"/>
      <c r="I104" s="826"/>
      <c r="J104" s="826"/>
      <c r="K104" s="826"/>
      <c r="L104" s="826"/>
      <c r="M104" s="826"/>
      <c r="N104" s="826"/>
    </row>
    <row r="105" spans="1:14">
      <c r="A105" s="827"/>
      <c r="B105" s="828"/>
      <c r="C105" s="829"/>
      <c r="D105" s="830"/>
      <c r="E105" s="830"/>
      <c r="F105" s="831"/>
      <c r="G105" s="830"/>
      <c r="H105" s="832"/>
      <c r="I105" s="830"/>
      <c r="J105" s="833"/>
      <c r="K105" s="830"/>
      <c r="L105" s="833"/>
      <c r="M105" s="834"/>
      <c r="N105" s="835"/>
    </row>
    <row r="106" spans="1:14">
      <c r="A106" s="836"/>
      <c r="B106" s="828"/>
      <c r="C106" s="829"/>
      <c r="D106" s="830"/>
      <c r="E106" s="830"/>
      <c r="F106" s="831"/>
      <c r="G106" s="830"/>
      <c r="H106" s="832"/>
      <c r="I106" s="830"/>
      <c r="J106" s="837"/>
      <c r="K106" s="830"/>
      <c r="L106" s="833"/>
      <c r="M106" s="834"/>
      <c r="N106" s="835"/>
    </row>
    <row r="107" spans="1:14">
      <c r="A107" s="836"/>
      <c r="B107" s="828"/>
      <c r="C107" s="829"/>
      <c r="D107" s="830"/>
      <c r="E107" s="830"/>
      <c r="F107" s="831"/>
      <c r="G107" s="830"/>
      <c r="H107" s="832"/>
      <c r="I107" s="830"/>
      <c r="J107" s="833"/>
      <c r="K107" s="830"/>
      <c r="L107" s="833"/>
      <c r="M107" s="834"/>
      <c r="N107" s="835"/>
    </row>
    <row r="108" spans="1:14">
      <c r="A108" s="836"/>
      <c r="B108" s="828"/>
      <c r="C108" s="829"/>
      <c r="D108" s="830"/>
      <c r="E108" s="830"/>
      <c r="F108" s="831"/>
      <c r="G108" s="830"/>
      <c r="H108" s="832"/>
      <c r="I108" s="830"/>
      <c r="J108" s="837"/>
      <c r="K108" s="830"/>
      <c r="L108" s="833"/>
      <c r="M108" s="834"/>
      <c r="N108" s="835"/>
    </row>
    <row r="109" spans="1:14">
      <c r="A109" s="836"/>
      <c r="B109" s="828"/>
      <c r="C109" s="829"/>
      <c r="D109" s="830"/>
      <c r="E109" s="830"/>
      <c r="F109" s="831"/>
      <c r="G109" s="830"/>
      <c r="H109" s="832"/>
      <c r="I109" s="830"/>
      <c r="J109" s="837"/>
      <c r="K109" s="830"/>
      <c r="L109" s="833"/>
      <c r="M109" s="834"/>
      <c r="N109" s="835"/>
    </row>
    <row r="110" spans="1:14">
      <c r="A110" s="836"/>
      <c r="B110" s="828"/>
      <c r="C110" s="829"/>
      <c r="D110" s="830"/>
      <c r="E110" s="830"/>
      <c r="F110" s="831"/>
      <c r="G110" s="830"/>
      <c r="H110" s="828"/>
      <c r="I110" s="830"/>
      <c r="J110" s="833"/>
      <c r="K110" s="830"/>
      <c r="L110" s="838"/>
      <c r="M110" s="834"/>
      <c r="N110" s="835"/>
    </row>
    <row r="111" spans="1:14">
      <c r="A111" s="836"/>
      <c r="B111" s="828"/>
      <c r="C111" s="829"/>
      <c r="D111" s="830"/>
      <c r="E111" s="830"/>
      <c r="F111" s="831"/>
      <c r="G111" s="830"/>
      <c r="H111" s="832"/>
      <c r="I111" s="830"/>
      <c r="J111" s="837"/>
      <c r="K111" s="830"/>
      <c r="L111" s="833"/>
      <c r="M111" s="834"/>
      <c r="N111" s="835"/>
    </row>
    <row r="112" spans="1:14">
      <c r="A112" s="836"/>
      <c r="B112" s="828"/>
      <c r="C112" s="829"/>
      <c r="D112" s="830"/>
      <c r="E112" s="830"/>
      <c r="F112" s="831"/>
      <c r="G112" s="830"/>
      <c r="H112" s="828"/>
      <c r="I112" s="830"/>
      <c r="J112" s="833"/>
      <c r="K112" s="830"/>
      <c r="L112" s="838"/>
      <c r="M112" s="834"/>
      <c r="N112" s="835"/>
    </row>
    <row r="113" spans="1:14">
      <c r="A113" s="836"/>
      <c r="B113" s="828"/>
      <c r="C113" s="829"/>
      <c r="D113" s="830"/>
      <c r="E113" s="830"/>
      <c r="F113" s="831"/>
      <c r="G113" s="830"/>
      <c r="H113" s="832"/>
      <c r="I113" s="830"/>
      <c r="J113" s="837"/>
      <c r="K113" s="830"/>
      <c r="L113" s="833"/>
      <c r="M113" s="834"/>
      <c r="N113" s="839"/>
    </row>
    <row r="114" spans="1:14">
      <c r="A114" s="836"/>
      <c r="B114" s="840"/>
      <c r="C114" s="829"/>
      <c r="D114" s="830"/>
      <c r="E114" s="830"/>
      <c r="F114" s="831"/>
      <c r="G114" s="830"/>
      <c r="H114" s="833"/>
      <c r="I114" s="838"/>
      <c r="J114" s="838"/>
      <c r="K114" s="830"/>
      <c r="L114" s="833"/>
      <c r="M114" s="834"/>
      <c r="N114" s="839"/>
    </row>
    <row r="115" spans="1:14">
      <c r="A115" s="836"/>
      <c r="B115" s="828"/>
      <c r="C115" s="829"/>
      <c r="D115" s="830"/>
      <c r="E115" s="830"/>
      <c r="F115" s="831"/>
      <c r="G115" s="830"/>
      <c r="H115" s="833"/>
      <c r="I115" s="838"/>
      <c r="J115" s="838"/>
      <c r="K115" s="830"/>
      <c r="L115" s="833"/>
      <c r="M115" s="834"/>
      <c r="N115" s="835"/>
    </row>
    <row r="116" spans="1:14">
      <c r="A116" s="836"/>
      <c r="B116" s="828"/>
      <c r="C116" s="829"/>
      <c r="D116" s="830"/>
      <c r="E116" s="830"/>
      <c r="F116" s="841"/>
      <c r="G116" s="842"/>
      <c r="H116" s="843"/>
      <c r="I116" s="842"/>
      <c r="J116" s="844"/>
      <c r="K116" s="842"/>
      <c r="L116" s="843"/>
      <c r="M116" s="834"/>
      <c r="N116" s="839"/>
    </row>
    <row r="117" spans="1:14">
      <c r="A117" s="836"/>
      <c r="B117" s="828"/>
      <c r="C117" s="829"/>
      <c r="D117" s="830"/>
      <c r="E117" s="830"/>
      <c r="F117" s="833"/>
      <c r="G117" s="830"/>
      <c r="H117" s="832"/>
      <c r="I117" s="838"/>
      <c r="J117" s="838"/>
      <c r="K117" s="830"/>
      <c r="L117" s="832"/>
      <c r="M117" s="834"/>
      <c r="N117" s="835"/>
    </row>
    <row r="118" spans="1:14">
      <c r="A118" s="836"/>
      <c r="B118" s="828"/>
      <c r="C118" s="829"/>
      <c r="D118" s="830"/>
      <c r="E118" s="830"/>
      <c r="F118" s="833"/>
      <c r="G118" s="830"/>
      <c r="H118" s="832"/>
      <c r="I118" s="838"/>
      <c r="J118" s="838"/>
      <c r="K118" s="830"/>
      <c r="L118" s="832"/>
      <c r="M118" s="834"/>
      <c r="N118" s="839"/>
    </row>
    <row r="119" spans="1:14">
      <c r="A119" s="836"/>
      <c r="B119" s="828"/>
      <c r="C119" s="829"/>
      <c r="D119" s="830"/>
      <c r="E119" s="830"/>
      <c r="F119" s="833"/>
      <c r="G119" s="830"/>
      <c r="H119" s="832"/>
      <c r="I119" s="838"/>
      <c r="J119" s="838"/>
      <c r="K119" s="830"/>
      <c r="L119" s="832"/>
      <c r="M119" s="834"/>
      <c r="N119" s="839"/>
    </row>
    <row r="120" spans="1:14">
      <c r="A120" s="836"/>
      <c r="B120" s="828"/>
      <c r="C120" s="829"/>
      <c r="D120" s="830"/>
      <c r="E120" s="830"/>
      <c r="F120" s="833"/>
      <c r="G120" s="830"/>
      <c r="H120" s="832"/>
      <c r="I120" s="838"/>
      <c r="J120" s="838"/>
      <c r="K120" s="830"/>
      <c r="L120" s="832"/>
      <c r="M120" s="834"/>
      <c r="N120" s="835"/>
    </row>
    <row r="121" spans="1:14">
      <c r="A121" s="836"/>
      <c r="B121" s="828"/>
      <c r="C121" s="829"/>
      <c r="D121" s="830"/>
      <c r="E121" s="830"/>
      <c r="F121" s="833"/>
      <c r="G121" s="830"/>
      <c r="H121" s="832"/>
      <c r="I121" s="838"/>
      <c r="J121" s="838"/>
      <c r="K121" s="830"/>
      <c r="L121" s="832"/>
      <c r="M121" s="834"/>
      <c r="N121" s="839"/>
    </row>
    <row r="122" spans="1:14">
      <c r="A122" s="836"/>
      <c r="B122" s="840"/>
      <c r="C122" s="829"/>
      <c r="D122" s="830"/>
      <c r="E122" s="830"/>
      <c r="F122" s="833"/>
      <c r="G122" s="830"/>
      <c r="H122" s="832"/>
      <c r="I122" s="838"/>
      <c r="J122" s="838"/>
      <c r="K122" s="830"/>
      <c r="L122" s="832"/>
      <c r="M122" s="834"/>
      <c r="N122" s="835"/>
    </row>
    <row r="123" spans="1:14">
      <c r="A123" s="836"/>
      <c r="B123" s="845"/>
      <c r="C123" s="829"/>
      <c r="D123" s="830"/>
      <c r="E123" s="830"/>
      <c r="F123" s="831"/>
      <c r="G123" s="830"/>
      <c r="H123" s="832"/>
      <c r="I123" s="830"/>
      <c r="J123" s="833"/>
      <c r="K123" s="830"/>
      <c r="L123" s="833"/>
      <c r="M123" s="834"/>
      <c r="N123" s="835"/>
    </row>
    <row r="124" spans="1:14">
      <c r="A124" s="836"/>
      <c r="B124" s="846"/>
      <c r="C124" s="829"/>
      <c r="D124" s="830"/>
      <c r="E124" s="830"/>
      <c r="F124" s="831"/>
      <c r="G124" s="830"/>
      <c r="H124" s="828"/>
      <c r="I124" s="830"/>
      <c r="J124" s="833"/>
      <c r="K124" s="830"/>
      <c r="L124" s="838"/>
      <c r="M124" s="834"/>
      <c r="N124" s="835"/>
    </row>
    <row r="125" spans="1:14">
      <c r="A125" s="836"/>
      <c r="B125" s="847"/>
      <c r="C125" s="829"/>
      <c r="D125" s="848"/>
      <c r="E125" s="848"/>
      <c r="F125" s="841"/>
      <c r="G125" s="848"/>
      <c r="H125" s="849"/>
      <c r="I125" s="848"/>
      <c r="J125" s="850"/>
      <c r="K125" s="848"/>
      <c r="L125" s="850"/>
      <c r="M125" s="834"/>
      <c r="N125" s="851"/>
    </row>
    <row r="126" spans="1:14">
      <c r="A126" s="836"/>
      <c r="B126" s="852"/>
      <c r="C126" s="829"/>
      <c r="D126" s="848"/>
      <c r="E126" s="848"/>
      <c r="F126" s="853"/>
      <c r="G126" s="848"/>
      <c r="H126" s="849"/>
      <c r="I126" s="848"/>
      <c r="J126" s="850"/>
      <c r="K126" s="848"/>
      <c r="L126" s="850"/>
      <c r="M126" s="834"/>
      <c r="N126" s="835"/>
    </row>
    <row r="127" spans="1:14">
      <c r="A127" s="836"/>
      <c r="B127" s="852"/>
      <c r="C127" s="829"/>
      <c r="D127" s="848"/>
      <c r="E127" s="848"/>
      <c r="F127" s="853"/>
      <c r="G127" s="848"/>
      <c r="H127" s="849"/>
      <c r="I127" s="848"/>
      <c r="J127" s="850"/>
      <c r="K127" s="848"/>
      <c r="L127" s="850"/>
      <c r="M127" s="834"/>
      <c r="N127" s="835"/>
    </row>
    <row r="128" spans="1:14">
      <c r="A128" s="836"/>
      <c r="B128" s="852"/>
      <c r="C128" s="829"/>
      <c r="D128" s="848"/>
      <c r="E128" s="848"/>
      <c r="F128" s="835"/>
      <c r="G128" s="848"/>
      <c r="H128" s="854"/>
      <c r="I128" s="855"/>
      <c r="J128" s="855"/>
      <c r="K128" s="848"/>
      <c r="L128" s="856"/>
      <c r="M128" s="834"/>
      <c r="N128" s="835"/>
    </row>
    <row r="129" spans="1:14">
      <c r="A129" s="836"/>
      <c r="B129" s="852"/>
      <c r="C129" s="829"/>
      <c r="D129" s="848"/>
      <c r="E129" s="848"/>
      <c r="F129" s="853"/>
      <c r="G129" s="848"/>
      <c r="H129" s="849"/>
      <c r="I129" s="855"/>
      <c r="J129" s="855"/>
      <c r="K129" s="848"/>
      <c r="L129" s="850"/>
      <c r="M129" s="848"/>
      <c r="N129" s="835"/>
    </row>
    <row r="130" spans="1:14">
      <c r="A130" s="836"/>
      <c r="B130" s="852"/>
      <c r="C130" s="829"/>
      <c r="D130" s="848"/>
      <c r="E130" s="848"/>
      <c r="F130" s="835"/>
      <c r="G130" s="835"/>
      <c r="H130" s="857"/>
      <c r="I130" s="856"/>
      <c r="J130" s="856"/>
      <c r="K130" s="835"/>
      <c r="L130" s="856"/>
      <c r="M130" s="848"/>
      <c r="N130" s="835"/>
    </row>
    <row r="131" spans="1:14">
      <c r="A131" s="836"/>
      <c r="B131" s="852"/>
      <c r="C131" s="829"/>
      <c r="D131" s="848"/>
      <c r="E131" s="848"/>
      <c r="F131" s="835"/>
      <c r="G131" s="835"/>
      <c r="H131" s="857"/>
      <c r="I131" s="856"/>
      <c r="J131" s="856"/>
      <c r="K131" s="835"/>
      <c r="L131" s="856"/>
      <c r="M131" s="848"/>
      <c r="N131" s="835"/>
    </row>
    <row r="132" spans="1:14">
      <c r="A132" s="836"/>
      <c r="B132" s="852"/>
      <c r="C132" s="829"/>
      <c r="D132" s="848"/>
      <c r="E132" s="848"/>
      <c r="F132" s="835"/>
      <c r="G132" s="835"/>
      <c r="H132" s="857"/>
      <c r="I132" s="856"/>
      <c r="J132" s="856"/>
      <c r="K132" s="835"/>
      <c r="L132" s="856"/>
      <c r="M132" s="848"/>
      <c r="N132" s="835"/>
    </row>
    <row r="133" spans="1:14">
      <c r="A133" s="858"/>
      <c r="B133" s="858"/>
      <c r="C133" s="285"/>
      <c r="D133" s="286"/>
      <c r="E133" s="287"/>
      <c r="F133" s="285"/>
      <c r="G133" s="859"/>
      <c r="H133" s="285"/>
      <c r="I133" s="289"/>
      <c r="J133" s="290"/>
      <c r="K133" s="289"/>
      <c r="L133" s="285"/>
      <c r="M133" s="285"/>
      <c r="N133" s="291"/>
    </row>
    <row r="134" spans="1:14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</row>
    <row r="135" spans="1:14">
      <c r="A135" s="815"/>
      <c r="B135" s="815"/>
      <c r="C135" s="815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</row>
    <row r="136" spans="1:14">
      <c r="A136" s="817"/>
      <c r="B136" s="815"/>
      <c r="C136" s="815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</row>
    <row r="137" spans="1:14" customHeight="1" ht="15.75">
      <c r="A137" s="127"/>
      <c r="B137" s="127"/>
      <c r="C137" s="127"/>
      <c r="D137" s="127"/>
      <c r="E137" s="127"/>
      <c r="F137" s="818"/>
      <c r="G137" s="818"/>
      <c r="H137" s="818"/>
      <c r="I137" s="818"/>
      <c r="J137" s="127"/>
      <c r="K137" s="127"/>
      <c r="L137" s="127"/>
      <c r="M137" s="127"/>
      <c r="N137" s="127"/>
    </row>
    <row r="138" spans="1:14">
      <c r="A138" s="127"/>
      <c r="B138" s="127"/>
      <c r="C138" s="127"/>
      <c r="D138" s="127"/>
      <c r="E138" s="127"/>
      <c r="F138" s="127"/>
      <c r="G138" s="819"/>
      <c r="H138" s="819"/>
      <c r="I138" s="127"/>
      <c r="J138" s="127"/>
      <c r="K138" s="127"/>
      <c r="L138" s="127"/>
      <c r="M138" s="127"/>
      <c r="N138" s="127"/>
    </row>
    <row r="139" spans="1:14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</row>
    <row r="140" spans="1:14">
      <c r="A140" s="820"/>
      <c r="B140" s="820"/>
      <c r="C140" s="820"/>
      <c r="D140" s="820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</row>
    <row r="141" spans="1:14">
      <c r="A141" s="821"/>
      <c r="B141" s="821"/>
      <c r="C141" s="821"/>
      <c r="D141" s="821"/>
      <c r="E141" s="821"/>
      <c r="F141" s="822"/>
      <c r="G141" s="822"/>
      <c r="H141" s="822"/>
      <c r="I141" s="822"/>
      <c r="J141" s="822"/>
      <c r="K141" s="823"/>
      <c r="L141" s="823"/>
      <c r="M141" s="823"/>
      <c r="N141" s="823"/>
    </row>
    <row r="142" spans="1:14">
      <c r="A142" s="824"/>
      <c r="B142" s="824"/>
      <c r="C142" s="824"/>
      <c r="D142" s="824"/>
      <c r="E142" s="824"/>
      <c r="F142" s="286"/>
      <c r="G142" s="822"/>
      <c r="H142" s="822"/>
      <c r="I142" s="822"/>
      <c r="J142" s="822"/>
      <c r="K142" s="824"/>
      <c r="L142" s="824"/>
      <c r="M142" s="824"/>
      <c r="N142" s="824"/>
    </row>
    <row r="143" spans="1:14">
      <c r="A143" s="825"/>
      <c r="B143" s="825"/>
      <c r="C143" s="825"/>
      <c r="D143" s="825"/>
      <c r="E143" s="825"/>
      <c r="F143" s="825"/>
      <c r="G143" s="822"/>
      <c r="H143" s="822"/>
      <c r="I143" s="822"/>
      <c r="J143" s="822"/>
      <c r="K143" s="822"/>
      <c r="L143" s="822"/>
      <c r="M143" s="822"/>
      <c r="N143" s="822"/>
    </row>
    <row r="144" spans="1:14">
      <c r="A144" s="825"/>
      <c r="B144" s="825"/>
      <c r="C144" s="825"/>
      <c r="D144" s="825"/>
      <c r="E144" s="825"/>
      <c r="F144" s="825"/>
      <c r="G144" s="825"/>
      <c r="H144" s="825"/>
      <c r="I144" s="825"/>
      <c r="J144" s="825"/>
      <c r="K144" s="822"/>
      <c r="L144" s="822"/>
      <c r="M144" s="822"/>
      <c r="N144" s="822"/>
    </row>
    <row r="145" spans="1:14">
      <c r="A145" s="825"/>
      <c r="B145" s="825"/>
      <c r="C145" s="825"/>
      <c r="D145" s="826"/>
      <c r="E145" s="826"/>
      <c r="F145" s="825"/>
      <c r="G145" s="286"/>
      <c r="H145" s="826"/>
      <c r="I145" s="826"/>
      <c r="J145" s="826"/>
      <c r="K145" s="826"/>
      <c r="L145" s="826"/>
      <c r="M145" s="826"/>
      <c r="N145" s="826"/>
    </row>
    <row r="146" spans="1:14">
      <c r="A146" s="827"/>
      <c r="B146" s="860"/>
      <c r="C146" s="829"/>
      <c r="D146" s="848"/>
      <c r="E146" s="848"/>
      <c r="F146" s="835"/>
      <c r="G146" s="835"/>
      <c r="H146" s="857"/>
      <c r="I146" s="861"/>
      <c r="J146" s="856"/>
      <c r="K146" s="835"/>
      <c r="L146" s="856"/>
      <c r="M146" s="848"/>
      <c r="N146" s="835"/>
    </row>
    <row r="147" spans="1:14">
      <c r="A147" s="836"/>
      <c r="B147" s="852"/>
      <c r="C147" s="829"/>
      <c r="D147" s="848"/>
      <c r="E147" s="848"/>
      <c r="F147" s="835"/>
      <c r="G147" s="835"/>
      <c r="H147" s="857"/>
      <c r="I147" s="861"/>
      <c r="J147" s="856"/>
      <c r="K147" s="835"/>
      <c r="L147" s="856"/>
      <c r="M147" s="848"/>
      <c r="N147" s="835"/>
    </row>
    <row r="148" spans="1:14">
      <c r="A148" s="836"/>
      <c r="B148" s="852"/>
      <c r="C148" s="829"/>
      <c r="D148" s="830"/>
      <c r="E148" s="830"/>
      <c r="F148" s="831"/>
      <c r="G148" s="830"/>
      <c r="H148" s="832"/>
      <c r="I148" s="830"/>
      <c r="J148" s="833"/>
      <c r="K148" s="830"/>
      <c r="L148" s="833"/>
      <c r="M148" s="834"/>
      <c r="N148" s="835"/>
    </row>
    <row r="149" spans="1:14">
      <c r="A149" s="858"/>
      <c r="B149" s="858"/>
      <c r="C149" s="285"/>
      <c r="D149" s="286"/>
      <c r="E149" s="287"/>
      <c r="F149" s="285"/>
      <c r="G149" s="288"/>
      <c r="H149" s="285"/>
      <c r="I149" s="289"/>
      <c r="J149" s="290"/>
      <c r="K149" s="289"/>
      <c r="L149" s="285"/>
      <c r="M149" s="285"/>
      <c r="N149" s="291"/>
    </row>
    <row r="150" spans="1:14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</row>
    <row r="151" spans="1:14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</row>
    <row r="152" spans="1:14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</row>
    <row r="153" spans="1:14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862"/>
    </row>
    <row r="154" spans="1:14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</row>
    <row r="155" spans="1:14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8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43:N143"/>
    <mergeCell ref="G144:H144"/>
    <mergeCell ref="I144:J144"/>
    <mergeCell ref="K144:L144"/>
    <mergeCell ref="M144:N144"/>
    <mergeCell ref="A149:B149"/>
    <mergeCell ref="K141:N141"/>
    <mergeCell ref="A142:E142"/>
    <mergeCell ref="G142:H142"/>
    <mergeCell ref="I142:J142"/>
    <mergeCell ref="K142:N142"/>
    <mergeCell ref="A143:A145"/>
    <mergeCell ref="B143:B145"/>
    <mergeCell ref="C143:C145"/>
    <mergeCell ref="D143:E144"/>
    <mergeCell ref="F143:F145"/>
    <mergeCell ref="A133:B133"/>
    <mergeCell ref="F137:I137"/>
    <mergeCell ref="G138:H138"/>
    <mergeCell ref="A140:D140"/>
    <mergeCell ref="A141:E141"/>
    <mergeCell ref="F141:J141"/>
    <mergeCell ref="A102:A104"/>
    <mergeCell ref="B102:B104"/>
    <mergeCell ref="C102:C104"/>
    <mergeCell ref="D102:E103"/>
    <mergeCell ref="F102:F104"/>
    <mergeCell ref="G102:N102"/>
    <mergeCell ref="G103:H103"/>
    <mergeCell ref="I103:J103"/>
    <mergeCell ref="K103:L103"/>
    <mergeCell ref="M103:N103"/>
    <mergeCell ref="G97:H97"/>
    <mergeCell ref="A99:D99"/>
    <mergeCell ref="A100:E100"/>
    <mergeCell ref="F100:J100"/>
    <mergeCell ref="K100:N100"/>
    <mergeCell ref="A101:E101"/>
    <mergeCell ref="G101:H101"/>
    <mergeCell ref="I101:J101"/>
    <mergeCell ref="K101:N101"/>
    <mergeCell ref="G62:H62"/>
    <mergeCell ref="I62:J62"/>
    <mergeCell ref="K62:L62"/>
    <mergeCell ref="M62:N62"/>
    <mergeCell ref="A92:B92"/>
    <mergeCell ref="F96:I96"/>
    <mergeCell ref="A60:E60"/>
    <mergeCell ref="G60:H60"/>
    <mergeCell ref="I60:J60"/>
    <mergeCell ref="K60:N60"/>
    <mergeCell ref="A61:A63"/>
    <mergeCell ref="B61:B63"/>
    <mergeCell ref="C61:C63"/>
    <mergeCell ref="D61:E62"/>
    <mergeCell ref="F61:F63"/>
    <mergeCell ref="G61:N61"/>
    <mergeCell ref="F55:I55"/>
    <mergeCell ref="G56:H56"/>
    <mergeCell ref="A58:D58"/>
    <mergeCell ref="A59:E59"/>
    <mergeCell ref="F59:J59"/>
    <mergeCell ref="K59:N59"/>
    <mergeCell ref="G10:H10"/>
    <mergeCell ref="I10:J10"/>
    <mergeCell ref="K10:L10"/>
    <mergeCell ref="M10:N10"/>
    <mergeCell ref="A52:B52"/>
    <mergeCell ref="D54:E5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1.8897637795276" right="0.23622047244094" top="0.11811023622047" bottom="0" header="0.11811023622047" footer="0"/>
  <pageSetup paperSize="5" orientation="landscape" scale="77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52" man="1"/>
    <brk id="93" man="1"/>
    <brk id="13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1"/>
  <sheetViews>
    <sheetView tabSelected="0" workbookViewId="0" view="pageLayout" showGridLines="true" showRowColHeaders="1">
      <selection activeCell="F18" sqref="F18"/>
    </sheetView>
  </sheetViews>
  <sheetFormatPr defaultRowHeight="14.4" outlineLevelRow="0" outlineLevelCol="0"/>
  <cols>
    <col min="1" max="1" width="10.5703125" customWidth="true" style="0"/>
    <col min="2" max="2" width="27.85546875" customWidth="true" style="0"/>
    <col min="3" max="3" width="12" customWidth="true" style="0"/>
    <col min="4" max="4" width="7.5703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9" max="9" width="9.4257812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4">
      <c r="A1" s="181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>
        <v>2023</v>
      </c>
      <c r="H4" s="35"/>
    </row>
    <row r="6" spans="1:14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1826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1827</v>
      </c>
      <c r="L7" s="43"/>
      <c r="M7" s="43"/>
      <c r="N7" s="43"/>
    </row>
    <row r="8" spans="1:14" customHeight="1" ht="15.75">
      <c r="A8" s="184" t="s">
        <v>1828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 customHeight="1" ht="15" s="420" customFormat="1">
      <c r="A12" s="413">
        <v>1</v>
      </c>
      <c r="B12" s="414" t="s">
        <v>1829</v>
      </c>
      <c r="C12" s="414"/>
      <c r="D12" s="414"/>
      <c r="E12" s="415"/>
      <c r="F12" s="416"/>
      <c r="G12" s="415"/>
      <c r="H12" s="417"/>
      <c r="I12" s="418"/>
      <c r="J12" s="419"/>
      <c r="K12" s="415"/>
      <c r="L12" s="417"/>
      <c r="M12" s="418"/>
      <c r="N12" s="419"/>
    </row>
    <row r="13" spans="1:14" s="420" customFormat="1">
      <c r="A13" s="421"/>
      <c r="B13" s="414" t="s">
        <v>1830</v>
      </c>
      <c r="C13" s="414"/>
      <c r="D13" s="414"/>
      <c r="E13" s="415"/>
      <c r="F13" s="422">
        <v>560000</v>
      </c>
      <c r="G13" s="423"/>
      <c r="H13" s="424"/>
      <c r="I13" s="418"/>
      <c r="J13" s="425"/>
      <c r="K13" s="415"/>
      <c r="L13" s="424"/>
      <c r="M13" s="418"/>
      <c r="N13" s="425"/>
    </row>
    <row r="14" spans="1:14" s="420" customFormat="1">
      <c r="A14" s="421">
        <v>2</v>
      </c>
      <c r="B14" s="426" t="s">
        <v>1831</v>
      </c>
      <c r="C14" s="426"/>
      <c r="D14" s="426"/>
      <c r="E14" s="426"/>
      <c r="F14" s="423"/>
      <c r="G14" s="423"/>
      <c r="H14" s="419"/>
      <c r="I14" s="418"/>
      <c r="J14" s="427"/>
      <c r="K14" s="418"/>
      <c r="L14" s="419"/>
      <c r="M14" s="418"/>
      <c r="N14" s="427"/>
    </row>
    <row r="15" spans="1:14">
      <c r="A15" s="370"/>
      <c r="B15" s="135" t="s">
        <v>1832</v>
      </c>
      <c r="C15" s="157"/>
      <c r="D15" s="157"/>
      <c r="E15" s="157"/>
      <c r="F15" s="428">
        <f>G15+H15+I15+J15</f>
        <v>52800</v>
      </c>
      <c r="G15" s="429">
        <v>13200</v>
      </c>
      <c r="H15" s="429">
        <v>13200</v>
      </c>
      <c r="I15" s="429">
        <v>13200</v>
      </c>
      <c r="J15" s="429">
        <v>13200</v>
      </c>
      <c r="K15" s="430"/>
      <c r="L15" s="431"/>
      <c r="M15" s="430"/>
      <c r="N15" s="431"/>
    </row>
    <row r="16" spans="1:14">
      <c r="A16" s="370"/>
      <c r="B16" s="135" t="s">
        <v>1833</v>
      </c>
      <c r="C16" s="135"/>
      <c r="D16" s="135"/>
      <c r="E16" s="135"/>
      <c r="F16" s="428">
        <f>G16+H16+I16+J16</f>
        <v>24000</v>
      </c>
      <c r="G16" s="432">
        <v>6000</v>
      </c>
      <c r="H16" s="432">
        <v>6000</v>
      </c>
      <c r="I16" s="432">
        <v>6000</v>
      </c>
      <c r="J16" s="432">
        <v>6000</v>
      </c>
      <c r="K16" s="430"/>
      <c r="L16" s="433"/>
      <c r="M16" s="430"/>
      <c r="N16" s="434"/>
    </row>
    <row r="17" spans="1:14">
      <c r="A17" s="370"/>
      <c r="B17" s="135" t="s">
        <v>1834</v>
      </c>
      <c r="C17" s="135"/>
      <c r="D17" s="135"/>
      <c r="E17" s="135"/>
      <c r="F17" s="428">
        <f>G17+H17+I17+J17</f>
        <v>190000</v>
      </c>
      <c r="G17" s="435">
        <v>190000</v>
      </c>
      <c r="H17" s="135"/>
      <c r="I17" s="135"/>
      <c r="J17" s="135"/>
      <c r="K17" s="430"/>
      <c r="L17" s="431"/>
      <c r="M17" s="430"/>
      <c r="N17" s="431"/>
    </row>
    <row r="18" spans="1:14">
      <c r="A18" s="370"/>
      <c r="B18" s="135" t="s">
        <v>1835</v>
      </c>
      <c r="C18" s="135"/>
      <c r="D18" s="135"/>
      <c r="E18" s="135"/>
      <c r="F18" s="428">
        <f>G18+H18+I18+J18</f>
        <v>204900</v>
      </c>
      <c r="G18" s="435">
        <v>55000</v>
      </c>
      <c r="H18" s="435">
        <v>55000</v>
      </c>
      <c r="I18" s="435">
        <v>54900</v>
      </c>
      <c r="J18" s="435">
        <v>40000</v>
      </c>
      <c r="K18" s="436"/>
      <c r="L18" s="437"/>
      <c r="M18" s="430"/>
      <c r="N18" s="431"/>
    </row>
    <row r="19" spans="1:14">
      <c r="A19" s="370"/>
      <c r="B19" s="135" t="s">
        <v>1836</v>
      </c>
      <c r="C19" s="135"/>
      <c r="D19" s="135"/>
      <c r="E19" s="135"/>
      <c r="F19" s="428">
        <f>G19+H19+I19+J19</f>
        <v>88300</v>
      </c>
      <c r="G19" s="435">
        <v>36975</v>
      </c>
      <c r="H19" s="435">
        <v>13750</v>
      </c>
      <c r="I19" s="435">
        <v>30575</v>
      </c>
      <c r="J19" s="435">
        <v>7000</v>
      </c>
      <c r="K19" s="436"/>
      <c r="L19" s="437"/>
      <c r="M19" s="430"/>
      <c r="N19" s="428"/>
    </row>
    <row r="20" spans="1:14">
      <c r="A20" s="21" t="s">
        <v>540</v>
      </c>
      <c r="B20" s="22"/>
      <c r="C20" s="270"/>
      <c r="D20" s="271"/>
      <c r="E20" s="272"/>
      <c r="F20" s="438">
        <f>SUM(F13:F19)</f>
        <v>1120000</v>
      </c>
      <c r="G20" s="439">
        <f>SUM(G15:G19)</f>
        <v>301175</v>
      </c>
      <c r="H20" s="440">
        <f>SUM(H15:H19)</f>
        <v>87950</v>
      </c>
      <c r="I20" s="441">
        <f>SUM(I15:I19)</f>
        <v>104675</v>
      </c>
      <c r="J20" s="442">
        <f>SUM(J15:J19)</f>
        <v>66200</v>
      </c>
      <c r="K20" s="216"/>
      <c r="L20" s="212"/>
      <c r="M20" s="212"/>
      <c r="N20" s="218"/>
    </row>
    <row r="22" spans="1:14">
      <c r="A22" s="443"/>
      <c r="B22" s="443"/>
      <c r="C22" s="443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</row>
    <row r="23" spans="1:14">
      <c r="A23" s="445"/>
      <c r="B23" s="443"/>
      <c r="C23" s="443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</row>
    <row r="24" spans="1:14" customHeight="1" ht="15.75">
      <c r="A24" s="444"/>
      <c r="B24" s="444"/>
      <c r="C24" s="444"/>
      <c r="D24" s="444"/>
      <c r="E24" s="444"/>
      <c r="F24" s="446"/>
      <c r="G24" s="446"/>
      <c r="H24" s="446"/>
      <c r="I24" s="446"/>
      <c r="J24" s="444"/>
      <c r="K24" s="444"/>
      <c r="L24" s="444"/>
      <c r="M24" s="444"/>
      <c r="N24" s="444"/>
    </row>
    <row r="25" spans="1:14">
      <c r="A25" s="444"/>
      <c r="B25" s="444"/>
      <c r="C25" s="444"/>
      <c r="D25" s="444"/>
      <c r="E25" s="444"/>
      <c r="F25" s="444"/>
      <c r="G25" s="447"/>
      <c r="H25" s="447"/>
      <c r="I25" s="444"/>
      <c r="J25" s="444"/>
      <c r="K25" s="444"/>
      <c r="L25" s="444"/>
      <c r="M25" s="444"/>
      <c r="N25" s="444"/>
    </row>
    <row r="26" spans="1:14">
      <c r="A26" s="444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</row>
    <row r="27" spans="1:14">
      <c r="A27" s="448"/>
      <c r="B27" s="448"/>
      <c r="C27" s="448"/>
      <c r="D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</row>
    <row r="28" spans="1:14">
      <c r="A28" s="450"/>
      <c r="B28" s="450"/>
      <c r="C28" s="450"/>
      <c r="D28" s="450"/>
      <c r="E28" s="450"/>
      <c r="F28" s="451"/>
      <c r="G28" s="451"/>
      <c r="H28" s="451"/>
      <c r="I28" s="451"/>
      <c r="J28" s="451"/>
      <c r="K28" s="452"/>
      <c r="L28" s="452"/>
      <c r="M28" s="452"/>
      <c r="N28" s="452"/>
    </row>
    <row r="29" spans="1:14">
      <c r="A29" s="452"/>
      <c r="B29" s="452"/>
      <c r="C29" s="452"/>
      <c r="D29" s="452"/>
      <c r="E29" s="452"/>
      <c r="F29" s="453"/>
      <c r="G29" s="451"/>
      <c r="H29" s="451"/>
      <c r="I29" s="451"/>
      <c r="J29" s="451"/>
      <c r="K29" s="452"/>
      <c r="L29" s="452"/>
      <c r="M29" s="452"/>
      <c r="N29" s="452"/>
    </row>
    <row r="30" spans="1:14">
      <c r="A30" s="454"/>
      <c r="B30" s="454"/>
      <c r="C30" s="454"/>
      <c r="D30" s="454"/>
      <c r="E30" s="454"/>
      <c r="F30" s="454"/>
      <c r="G30" s="451"/>
      <c r="H30" s="451"/>
      <c r="I30" s="451"/>
      <c r="J30" s="451"/>
      <c r="K30" s="451"/>
      <c r="L30" s="451"/>
      <c r="M30" s="451"/>
      <c r="N30" s="451"/>
    </row>
    <row r="31" spans="1:14">
      <c r="A31" s="454"/>
      <c r="B31" s="454"/>
      <c r="C31" s="454"/>
      <c r="D31" s="454"/>
      <c r="E31" s="454"/>
      <c r="F31" s="454"/>
      <c r="G31" s="454"/>
      <c r="H31" s="454"/>
      <c r="I31" s="454"/>
      <c r="J31" s="454"/>
      <c r="K31" s="451"/>
      <c r="L31" s="451"/>
      <c r="M31" s="451"/>
      <c r="N31" s="451"/>
    </row>
    <row r="32" spans="1:14">
      <c r="A32" s="454"/>
      <c r="B32" s="454"/>
      <c r="C32" s="454"/>
      <c r="D32" s="455"/>
      <c r="E32" s="455"/>
      <c r="F32" s="454"/>
      <c r="G32" s="453"/>
      <c r="H32" s="455"/>
      <c r="I32" s="455"/>
      <c r="J32" s="455"/>
      <c r="K32" s="455"/>
      <c r="L32" s="455"/>
      <c r="M32" s="455"/>
      <c r="N32" s="455"/>
    </row>
    <row r="33" spans="1:14">
      <c r="A33" s="456"/>
      <c r="B33" s="457"/>
      <c r="C33" s="458"/>
      <c r="D33" s="459"/>
      <c r="E33" s="459"/>
      <c r="F33" s="460"/>
      <c r="G33" s="456"/>
      <c r="H33" s="461"/>
      <c r="I33" s="456"/>
      <c r="J33" s="462"/>
      <c r="K33" s="456"/>
      <c r="L33" s="463"/>
      <c r="M33" s="456"/>
      <c r="N33" s="464"/>
    </row>
    <row r="34" spans="1:14">
      <c r="A34" s="465"/>
      <c r="B34" s="457"/>
      <c r="C34" s="458"/>
      <c r="D34" s="459"/>
      <c r="E34" s="459"/>
      <c r="F34" s="466"/>
      <c r="G34" s="459"/>
      <c r="H34" s="467"/>
      <c r="I34" s="468"/>
      <c r="J34" s="468"/>
      <c r="K34" s="459"/>
      <c r="L34" s="466"/>
      <c r="M34" s="456"/>
      <c r="N34" s="464"/>
    </row>
    <row r="35" spans="1:14">
      <c r="A35" s="465"/>
      <c r="B35" s="469"/>
      <c r="C35" s="458"/>
      <c r="D35" s="470"/>
      <c r="E35" s="471"/>
      <c r="F35" s="462"/>
      <c r="G35" s="456"/>
      <c r="H35" s="464"/>
      <c r="I35" s="456"/>
      <c r="J35" s="462"/>
      <c r="K35" s="456"/>
      <c r="L35" s="464"/>
      <c r="M35" s="456"/>
      <c r="N35" s="462"/>
    </row>
    <row r="36" spans="1:14">
      <c r="A36" s="465"/>
      <c r="B36" s="457"/>
      <c r="C36" s="458"/>
      <c r="D36" s="470"/>
      <c r="E36" s="459"/>
      <c r="F36" s="458"/>
      <c r="G36" s="459"/>
      <c r="H36" s="472"/>
      <c r="I36" s="456"/>
      <c r="J36" s="473"/>
      <c r="K36" s="459"/>
      <c r="L36" s="472"/>
      <c r="M36" s="456"/>
      <c r="N36" s="473"/>
    </row>
    <row r="37" spans="1:14">
      <c r="A37" s="465"/>
      <c r="B37" s="457"/>
      <c r="C37" s="458"/>
      <c r="D37" s="459"/>
      <c r="E37" s="459"/>
      <c r="F37" s="474"/>
      <c r="G37" s="459"/>
      <c r="H37" s="467"/>
      <c r="I37" s="459"/>
      <c r="J37" s="475"/>
      <c r="K37" s="459"/>
      <c r="L37" s="476"/>
      <c r="M37" s="456"/>
      <c r="N37" s="464"/>
    </row>
    <row r="38" spans="1:14">
      <c r="A38" s="465"/>
      <c r="B38" s="457"/>
      <c r="C38" s="458"/>
      <c r="D38" s="456"/>
      <c r="E38" s="462"/>
      <c r="F38" s="462"/>
      <c r="G38" s="456"/>
      <c r="H38" s="464"/>
      <c r="I38" s="456"/>
      <c r="J38" s="464"/>
      <c r="K38" s="456"/>
      <c r="L38" s="477"/>
      <c r="M38" s="456"/>
      <c r="N38" s="478"/>
    </row>
    <row r="39" spans="1:14">
      <c r="A39" s="465"/>
      <c r="B39" s="457"/>
      <c r="C39" s="458"/>
      <c r="D39" s="459"/>
      <c r="E39" s="459"/>
      <c r="F39" s="460"/>
      <c r="G39" s="456"/>
      <c r="H39" s="460"/>
      <c r="I39" s="456"/>
      <c r="J39" s="462"/>
      <c r="K39" s="459"/>
      <c r="L39" s="461"/>
      <c r="M39" s="456"/>
      <c r="N39" s="464"/>
    </row>
    <row r="40" spans="1:14">
      <c r="A40" s="465"/>
      <c r="B40" s="457"/>
      <c r="C40" s="458"/>
      <c r="D40" s="459"/>
      <c r="E40" s="459"/>
      <c r="F40" s="479"/>
      <c r="G40" s="459"/>
      <c r="H40" s="466"/>
      <c r="I40" s="468"/>
      <c r="J40" s="468"/>
      <c r="K40" s="459"/>
      <c r="L40" s="480"/>
      <c r="M40" s="456"/>
      <c r="N40" s="464"/>
    </row>
    <row r="41" spans="1:14">
      <c r="A41" s="465"/>
      <c r="B41" s="457"/>
      <c r="C41" s="458"/>
      <c r="D41" s="459"/>
      <c r="E41" s="459"/>
      <c r="F41" s="481"/>
      <c r="G41" s="459"/>
      <c r="H41" s="466"/>
      <c r="I41" s="468"/>
      <c r="J41" s="468"/>
      <c r="K41" s="459"/>
      <c r="L41" s="466"/>
      <c r="M41" s="456"/>
      <c r="N41" s="482"/>
    </row>
    <row r="42" spans="1:14">
      <c r="A42" s="465"/>
      <c r="B42" s="457"/>
      <c r="C42" s="458"/>
      <c r="D42" s="459"/>
      <c r="E42" s="459"/>
      <c r="F42" s="481"/>
      <c r="G42" s="459"/>
      <c r="H42" s="466"/>
      <c r="I42" s="468"/>
      <c r="J42" s="468"/>
      <c r="K42" s="459"/>
      <c r="L42" s="466"/>
      <c r="M42" s="456"/>
      <c r="N42" s="464"/>
    </row>
    <row r="43" spans="1:14">
      <c r="A43" s="465"/>
      <c r="B43" s="457"/>
      <c r="C43" s="458"/>
      <c r="D43" s="459"/>
      <c r="E43" s="459"/>
      <c r="F43" s="481"/>
      <c r="G43" s="459"/>
      <c r="H43" s="466"/>
      <c r="I43" s="468"/>
      <c r="J43" s="468"/>
      <c r="K43" s="459"/>
      <c r="L43" s="466"/>
      <c r="M43" s="456"/>
      <c r="N43" s="482"/>
    </row>
    <row r="44" spans="1:14">
      <c r="A44" s="465"/>
      <c r="B44" s="483"/>
      <c r="C44" s="458"/>
      <c r="D44" s="459"/>
      <c r="E44" s="459"/>
      <c r="F44" s="484"/>
      <c r="G44" s="459"/>
      <c r="H44" s="476"/>
      <c r="I44" s="456"/>
      <c r="J44" s="464"/>
      <c r="K44" s="459"/>
      <c r="L44" s="476"/>
      <c r="M44" s="456"/>
      <c r="N44" s="464"/>
    </row>
    <row r="45" spans="1:14">
      <c r="A45" s="465"/>
      <c r="B45" s="457"/>
      <c r="C45" s="458"/>
      <c r="D45" s="459"/>
      <c r="E45" s="459"/>
      <c r="F45" s="460"/>
      <c r="G45" s="459"/>
      <c r="H45" s="461"/>
      <c r="I45" s="456"/>
      <c r="J45" s="482"/>
      <c r="K45" s="459"/>
      <c r="L45" s="461"/>
      <c r="M45" s="456"/>
      <c r="N45" s="482"/>
    </row>
    <row r="46" spans="1:14">
      <c r="A46" s="465"/>
      <c r="B46" s="457"/>
      <c r="C46" s="458"/>
      <c r="D46" s="459"/>
      <c r="E46" s="459"/>
      <c r="F46" s="479"/>
      <c r="G46" s="485"/>
      <c r="H46" s="486"/>
      <c r="I46" s="470"/>
      <c r="J46" s="480"/>
      <c r="K46" s="459"/>
      <c r="L46" s="480"/>
      <c r="M46" s="456"/>
      <c r="N46" s="464"/>
    </row>
    <row r="47" spans="1:14">
      <c r="A47" s="465"/>
      <c r="B47" s="457"/>
      <c r="C47" s="458"/>
      <c r="D47" s="459"/>
      <c r="E47" s="459"/>
      <c r="F47" s="481"/>
      <c r="G47" s="459"/>
      <c r="H47" s="467"/>
      <c r="I47" s="459"/>
      <c r="J47" s="466"/>
      <c r="K47" s="459"/>
      <c r="L47" s="466"/>
      <c r="M47" s="456"/>
      <c r="N47" s="464"/>
    </row>
    <row r="48" spans="1:14">
      <c r="A48" s="465"/>
      <c r="B48" s="457"/>
      <c r="C48" s="458"/>
      <c r="D48" s="459"/>
      <c r="E48" s="459"/>
      <c r="F48" s="481"/>
      <c r="G48" s="459"/>
      <c r="H48" s="467"/>
      <c r="I48" s="459"/>
      <c r="J48" s="466"/>
      <c r="K48" s="459"/>
      <c r="L48" s="466"/>
      <c r="M48" s="456"/>
      <c r="N48" s="482"/>
    </row>
    <row r="49" spans="1:14">
      <c r="A49" s="465"/>
      <c r="B49" s="457"/>
      <c r="C49" s="458"/>
      <c r="D49" s="459"/>
      <c r="E49" s="459"/>
      <c r="F49" s="481"/>
      <c r="G49" s="459"/>
      <c r="H49" s="467"/>
      <c r="I49" s="459"/>
      <c r="J49" s="466"/>
      <c r="K49" s="459"/>
      <c r="L49" s="466"/>
      <c r="M49" s="456"/>
      <c r="N49" s="464"/>
    </row>
    <row r="50" spans="1:14">
      <c r="A50" s="465"/>
      <c r="B50" s="457"/>
      <c r="C50" s="458"/>
      <c r="D50" s="459"/>
      <c r="E50" s="459"/>
      <c r="F50" s="481"/>
      <c r="G50" s="459"/>
      <c r="H50" s="467"/>
      <c r="I50" s="459"/>
      <c r="J50" s="466"/>
      <c r="K50" s="459"/>
      <c r="L50" s="466"/>
      <c r="M50" s="456"/>
      <c r="N50" s="482"/>
    </row>
    <row r="51" spans="1:14">
      <c r="A51" s="465"/>
      <c r="B51" s="457"/>
      <c r="C51" s="458"/>
      <c r="D51" s="459"/>
      <c r="E51" s="459"/>
      <c r="F51" s="481"/>
      <c r="G51" s="459"/>
      <c r="H51" s="467"/>
      <c r="I51" s="459"/>
      <c r="J51" s="466"/>
      <c r="K51" s="459"/>
      <c r="L51" s="466"/>
      <c r="M51" s="456"/>
      <c r="N51" s="482"/>
    </row>
    <row r="52" spans="1:14">
      <c r="A52" s="465"/>
      <c r="B52" s="457"/>
      <c r="C52" s="458"/>
      <c r="D52" s="459"/>
      <c r="E52" s="459"/>
      <c r="F52" s="481"/>
      <c r="G52" s="459"/>
      <c r="H52" s="457"/>
      <c r="I52" s="459"/>
      <c r="J52" s="466"/>
      <c r="K52" s="459"/>
      <c r="L52" s="468"/>
      <c r="M52" s="456"/>
      <c r="N52" s="482"/>
    </row>
    <row r="53" spans="1:14">
      <c r="A53" s="465"/>
      <c r="B53" s="457"/>
      <c r="C53" s="458"/>
      <c r="D53" s="459"/>
      <c r="E53" s="459"/>
      <c r="F53" s="481"/>
      <c r="G53" s="459"/>
      <c r="H53" s="467"/>
      <c r="I53" s="459"/>
      <c r="J53" s="466"/>
      <c r="K53" s="459"/>
      <c r="L53" s="466"/>
      <c r="M53" s="456"/>
      <c r="N53" s="482"/>
    </row>
    <row r="54" spans="1:14">
      <c r="A54" s="465"/>
      <c r="B54" s="457"/>
      <c r="C54" s="458"/>
      <c r="D54" s="459"/>
      <c r="E54" s="459"/>
      <c r="F54" s="481"/>
      <c r="G54" s="459"/>
      <c r="H54" s="457"/>
      <c r="I54" s="459"/>
      <c r="J54" s="466"/>
      <c r="K54" s="459"/>
      <c r="L54" s="468"/>
      <c r="M54" s="456"/>
      <c r="N54" s="482"/>
    </row>
    <row r="55" spans="1:14">
      <c r="A55" s="465"/>
      <c r="B55" s="457"/>
      <c r="C55" s="458"/>
      <c r="D55" s="459"/>
      <c r="E55" s="459"/>
      <c r="F55" s="481"/>
      <c r="G55" s="459"/>
      <c r="H55" s="467"/>
      <c r="I55" s="459"/>
      <c r="J55" s="466"/>
      <c r="K55" s="459"/>
      <c r="L55" s="466"/>
      <c r="M55" s="456"/>
      <c r="N55" s="464"/>
    </row>
    <row r="56" spans="1:14">
      <c r="A56" s="465"/>
      <c r="B56" s="457"/>
      <c r="C56" s="458"/>
      <c r="D56" s="459"/>
      <c r="E56" s="459"/>
      <c r="F56" s="481"/>
      <c r="G56" s="459"/>
      <c r="H56" s="467"/>
      <c r="I56" s="459"/>
      <c r="J56" s="466"/>
      <c r="K56" s="459"/>
      <c r="L56" s="487"/>
      <c r="M56" s="456"/>
      <c r="N56" s="482"/>
    </row>
    <row r="57" spans="1:14">
      <c r="A57" s="465"/>
      <c r="B57" s="457"/>
      <c r="C57" s="458"/>
      <c r="D57" s="456"/>
      <c r="E57" s="462"/>
      <c r="F57" s="488"/>
      <c r="G57" s="456"/>
      <c r="H57" s="464"/>
      <c r="I57" s="456"/>
      <c r="J57" s="477"/>
      <c r="K57" s="456"/>
      <c r="L57" s="477"/>
      <c r="M57" s="456"/>
      <c r="N57" s="464"/>
    </row>
    <row r="58" spans="1:14">
      <c r="A58" s="465"/>
      <c r="B58" s="457"/>
      <c r="C58" s="458"/>
      <c r="D58" s="459"/>
      <c r="E58" s="459"/>
      <c r="F58" s="460"/>
      <c r="G58" s="459"/>
      <c r="H58" s="476"/>
      <c r="I58" s="456"/>
      <c r="J58" s="464"/>
      <c r="K58" s="459"/>
      <c r="L58" s="461"/>
      <c r="M58" s="456"/>
      <c r="N58" s="464"/>
    </row>
    <row r="59" spans="1:14">
      <c r="A59" s="465"/>
      <c r="B59" s="457"/>
      <c r="C59" s="458"/>
      <c r="D59" s="459"/>
      <c r="E59" s="459"/>
      <c r="F59" s="460"/>
      <c r="G59" s="459"/>
      <c r="H59" s="461"/>
      <c r="I59" s="456"/>
      <c r="J59" s="482"/>
      <c r="K59" s="459"/>
      <c r="L59" s="461"/>
      <c r="M59" s="456"/>
      <c r="N59" s="482"/>
    </row>
    <row r="60" spans="1:14">
      <c r="A60" s="465"/>
      <c r="B60" s="457"/>
      <c r="C60" s="458"/>
      <c r="D60" s="459"/>
      <c r="E60" s="459"/>
      <c r="F60" s="481"/>
      <c r="G60" s="485"/>
      <c r="H60" s="486"/>
      <c r="I60" s="489"/>
      <c r="J60" s="466"/>
      <c r="K60" s="459"/>
      <c r="L60" s="480"/>
      <c r="M60" s="456"/>
      <c r="N60" s="464"/>
    </row>
    <row r="61" spans="1:14">
      <c r="A61" s="490"/>
      <c r="B61" s="490"/>
      <c r="C61" s="491"/>
      <c r="D61" s="453"/>
      <c r="E61" s="492"/>
      <c r="F61" s="491"/>
      <c r="G61" s="493"/>
      <c r="H61" s="491"/>
      <c r="I61" s="494"/>
      <c r="J61" s="495"/>
      <c r="K61" s="494"/>
      <c r="L61" s="491"/>
      <c r="M61" s="491"/>
      <c r="N61" s="496"/>
    </row>
    <row r="62" spans="1:14">
      <c r="A62" s="444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</row>
    <row r="63" spans="1:14">
      <c r="A63" s="443"/>
      <c r="B63" s="443"/>
      <c r="C63" s="443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</row>
    <row r="64" spans="1:14">
      <c r="A64" s="445"/>
      <c r="B64" s="443"/>
      <c r="C64" s="443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</row>
    <row r="65" spans="1:14" customHeight="1" ht="15.75">
      <c r="A65" s="444"/>
      <c r="B65" s="444"/>
      <c r="C65" s="444"/>
      <c r="D65" s="444"/>
      <c r="E65" s="444"/>
      <c r="F65" s="446"/>
      <c r="G65" s="446"/>
      <c r="H65" s="446"/>
      <c r="I65" s="446"/>
      <c r="J65" s="444"/>
      <c r="K65" s="444"/>
      <c r="L65" s="444"/>
      <c r="M65" s="444"/>
      <c r="N65" s="444"/>
    </row>
    <row r="66" spans="1:14">
      <c r="A66" s="444"/>
      <c r="B66" s="444"/>
      <c r="C66" s="444"/>
      <c r="D66" s="444"/>
      <c r="E66" s="444"/>
      <c r="F66" s="444"/>
      <c r="G66" s="447"/>
      <c r="H66" s="447"/>
      <c r="I66" s="444"/>
      <c r="J66" s="444"/>
      <c r="K66" s="444"/>
      <c r="L66" s="444"/>
      <c r="M66" s="444"/>
      <c r="N66" s="444"/>
    </row>
    <row r="67" spans="1:14">
      <c r="A67" s="444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</row>
    <row r="68" spans="1:14">
      <c r="A68" s="448"/>
      <c r="B68" s="448"/>
      <c r="C68" s="448"/>
      <c r="D68" s="448"/>
      <c r="E68" s="449"/>
      <c r="F68" s="449"/>
      <c r="G68" s="449"/>
      <c r="H68" s="449"/>
      <c r="I68" s="449"/>
      <c r="J68" s="449"/>
      <c r="K68" s="449"/>
      <c r="L68" s="449"/>
      <c r="M68" s="449"/>
      <c r="N68" s="449"/>
    </row>
    <row r="69" spans="1:14">
      <c r="A69" s="450"/>
      <c r="B69" s="450"/>
      <c r="C69" s="450"/>
      <c r="D69" s="450"/>
      <c r="E69" s="450"/>
      <c r="F69" s="451"/>
      <c r="G69" s="451"/>
      <c r="H69" s="451"/>
      <c r="I69" s="451"/>
      <c r="J69" s="451"/>
      <c r="K69" s="452"/>
      <c r="L69" s="452"/>
      <c r="M69" s="452"/>
      <c r="N69" s="452"/>
    </row>
    <row r="70" spans="1:14">
      <c r="A70" s="452"/>
      <c r="B70" s="452"/>
      <c r="C70" s="452"/>
      <c r="D70" s="452"/>
      <c r="E70" s="452"/>
      <c r="F70" s="453"/>
      <c r="G70" s="451"/>
      <c r="H70" s="451"/>
      <c r="I70" s="451"/>
      <c r="J70" s="451"/>
      <c r="K70" s="452"/>
      <c r="L70" s="452"/>
      <c r="M70" s="452"/>
      <c r="N70" s="452"/>
    </row>
    <row r="71" spans="1:14">
      <c r="A71" s="454"/>
      <c r="B71" s="454"/>
      <c r="C71" s="454"/>
      <c r="D71" s="454"/>
      <c r="E71" s="454"/>
      <c r="F71" s="454"/>
      <c r="G71" s="451"/>
      <c r="H71" s="451"/>
      <c r="I71" s="451"/>
      <c r="J71" s="451"/>
      <c r="K71" s="451"/>
      <c r="L71" s="451"/>
      <c r="M71" s="451"/>
      <c r="N71" s="451"/>
    </row>
    <row r="72" spans="1:14">
      <c r="A72" s="454"/>
      <c r="B72" s="454"/>
      <c r="C72" s="454"/>
      <c r="D72" s="454"/>
      <c r="E72" s="454"/>
      <c r="F72" s="454"/>
      <c r="G72" s="454"/>
      <c r="H72" s="454"/>
      <c r="I72" s="454"/>
      <c r="J72" s="454"/>
      <c r="K72" s="451"/>
      <c r="L72" s="451"/>
      <c r="M72" s="451"/>
      <c r="N72" s="451"/>
    </row>
    <row r="73" spans="1:14">
      <c r="A73" s="454"/>
      <c r="B73" s="454"/>
      <c r="C73" s="454"/>
      <c r="D73" s="455"/>
      <c r="E73" s="455"/>
      <c r="F73" s="454"/>
      <c r="G73" s="453"/>
      <c r="H73" s="455"/>
      <c r="I73" s="455"/>
      <c r="J73" s="455"/>
      <c r="K73" s="455"/>
      <c r="L73" s="455"/>
      <c r="M73" s="455"/>
      <c r="N73" s="455"/>
    </row>
    <row r="74" spans="1:14">
      <c r="A74" s="456"/>
      <c r="B74" s="457"/>
      <c r="C74" s="458"/>
      <c r="D74" s="459"/>
      <c r="E74" s="459"/>
      <c r="F74" s="481"/>
      <c r="G74" s="459"/>
      <c r="H74" s="467"/>
      <c r="I74" s="459"/>
      <c r="J74" s="466"/>
      <c r="K74" s="459"/>
      <c r="L74" s="466"/>
      <c r="M74" s="456"/>
      <c r="N74" s="482"/>
    </row>
    <row r="75" spans="1:14">
      <c r="A75" s="465"/>
      <c r="B75" s="457"/>
      <c r="C75" s="458"/>
      <c r="D75" s="459"/>
      <c r="E75" s="459"/>
      <c r="F75" s="481"/>
      <c r="G75" s="459"/>
      <c r="H75" s="467"/>
      <c r="I75" s="459"/>
      <c r="J75" s="487"/>
      <c r="K75" s="459"/>
      <c r="L75" s="466"/>
      <c r="M75" s="456"/>
      <c r="N75" s="482"/>
    </row>
    <row r="76" spans="1:14">
      <c r="A76" s="465"/>
      <c r="B76" s="457"/>
      <c r="C76" s="458"/>
      <c r="D76" s="459"/>
      <c r="E76" s="459"/>
      <c r="F76" s="481"/>
      <c r="G76" s="459"/>
      <c r="H76" s="467"/>
      <c r="I76" s="459"/>
      <c r="J76" s="466"/>
      <c r="K76" s="459"/>
      <c r="L76" s="466"/>
      <c r="M76" s="456"/>
      <c r="N76" s="482"/>
    </row>
    <row r="77" spans="1:14">
      <c r="A77" s="465"/>
      <c r="B77" s="457"/>
      <c r="C77" s="458"/>
      <c r="D77" s="459"/>
      <c r="E77" s="459"/>
      <c r="F77" s="481"/>
      <c r="G77" s="459"/>
      <c r="H77" s="467"/>
      <c r="I77" s="459"/>
      <c r="J77" s="487"/>
      <c r="K77" s="459"/>
      <c r="L77" s="466"/>
      <c r="M77" s="456"/>
      <c r="N77" s="482"/>
    </row>
    <row r="78" spans="1:14">
      <c r="A78" s="465"/>
      <c r="B78" s="457"/>
      <c r="C78" s="458"/>
      <c r="D78" s="459"/>
      <c r="E78" s="459"/>
      <c r="F78" s="481"/>
      <c r="G78" s="459"/>
      <c r="H78" s="467"/>
      <c r="I78" s="459"/>
      <c r="J78" s="487"/>
      <c r="K78" s="459"/>
      <c r="L78" s="466"/>
      <c r="M78" s="456"/>
      <c r="N78" s="482"/>
    </row>
    <row r="79" spans="1:14">
      <c r="A79" s="465"/>
      <c r="B79" s="457"/>
      <c r="C79" s="458"/>
      <c r="D79" s="459"/>
      <c r="E79" s="459"/>
      <c r="F79" s="481"/>
      <c r="G79" s="459"/>
      <c r="H79" s="457"/>
      <c r="I79" s="459"/>
      <c r="J79" s="466"/>
      <c r="K79" s="459"/>
      <c r="L79" s="468"/>
      <c r="M79" s="456"/>
      <c r="N79" s="482"/>
    </row>
    <row r="80" spans="1:14">
      <c r="A80" s="465"/>
      <c r="B80" s="457"/>
      <c r="C80" s="458"/>
      <c r="D80" s="459"/>
      <c r="E80" s="459"/>
      <c r="F80" s="481"/>
      <c r="G80" s="459"/>
      <c r="H80" s="467"/>
      <c r="I80" s="459"/>
      <c r="J80" s="487"/>
      <c r="K80" s="459"/>
      <c r="L80" s="466"/>
      <c r="M80" s="456"/>
      <c r="N80" s="482"/>
    </row>
    <row r="81" spans="1:14">
      <c r="A81" s="465"/>
      <c r="B81" s="457"/>
      <c r="C81" s="458"/>
      <c r="D81" s="459"/>
      <c r="E81" s="459"/>
      <c r="F81" s="481"/>
      <c r="G81" s="459"/>
      <c r="H81" s="457"/>
      <c r="I81" s="459"/>
      <c r="J81" s="466"/>
      <c r="K81" s="459"/>
      <c r="L81" s="468"/>
      <c r="M81" s="456"/>
      <c r="N81" s="482"/>
    </row>
    <row r="82" spans="1:14">
      <c r="A82" s="465"/>
      <c r="B82" s="457"/>
      <c r="C82" s="458"/>
      <c r="D82" s="459"/>
      <c r="E82" s="459"/>
      <c r="F82" s="481"/>
      <c r="G82" s="459"/>
      <c r="H82" s="467"/>
      <c r="I82" s="459"/>
      <c r="J82" s="487"/>
      <c r="K82" s="459"/>
      <c r="L82" s="466"/>
      <c r="M82" s="456"/>
      <c r="N82" s="464"/>
    </row>
    <row r="83" spans="1:14">
      <c r="A83" s="465"/>
      <c r="B83" s="469"/>
      <c r="C83" s="458"/>
      <c r="D83" s="459"/>
      <c r="E83" s="459"/>
      <c r="F83" s="481"/>
      <c r="G83" s="459"/>
      <c r="H83" s="466"/>
      <c r="I83" s="468"/>
      <c r="J83" s="468"/>
      <c r="K83" s="459"/>
      <c r="L83" s="466"/>
      <c r="M83" s="456"/>
      <c r="N83" s="464"/>
    </row>
    <row r="84" spans="1:14">
      <c r="A84" s="465"/>
      <c r="B84" s="457"/>
      <c r="C84" s="458"/>
      <c r="D84" s="459"/>
      <c r="E84" s="459"/>
      <c r="F84" s="481"/>
      <c r="G84" s="459"/>
      <c r="H84" s="466"/>
      <c r="I84" s="468"/>
      <c r="J84" s="468"/>
      <c r="K84" s="459"/>
      <c r="L84" s="466"/>
      <c r="M84" s="456"/>
      <c r="N84" s="482"/>
    </row>
    <row r="85" spans="1:14">
      <c r="A85" s="465"/>
      <c r="B85" s="457"/>
      <c r="C85" s="458"/>
      <c r="D85" s="459"/>
      <c r="E85" s="459"/>
      <c r="F85" s="460"/>
      <c r="G85" s="470"/>
      <c r="H85" s="486"/>
      <c r="I85" s="470"/>
      <c r="J85" s="480"/>
      <c r="K85" s="470"/>
      <c r="L85" s="486"/>
      <c r="M85" s="456"/>
      <c r="N85" s="464"/>
    </row>
    <row r="86" spans="1:14">
      <c r="A86" s="465"/>
      <c r="B86" s="457"/>
      <c r="C86" s="458"/>
      <c r="D86" s="459"/>
      <c r="E86" s="459"/>
      <c r="F86" s="466"/>
      <c r="G86" s="459"/>
      <c r="H86" s="467"/>
      <c r="I86" s="468"/>
      <c r="J86" s="468"/>
      <c r="K86" s="459"/>
      <c r="L86" s="467"/>
      <c r="M86" s="456"/>
      <c r="N86" s="482"/>
    </row>
    <row r="87" spans="1:14">
      <c r="A87" s="465"/>
      <c r="B87" s="457"/>
      <c r="C87" s="458"/>
      <c r="D87" s="459"/>
      <c r="E87" s="459"/>
      <c r="F87" s="466"/>
      <c r="G87" s="459"/>
      <c r="H87" s="467"/>
      <c r="I87" s="468"/>
      <c r="J87" s="468"/>
      <c r="K87" s="459"/>
      <c r="L87" s="467"/>
      <c r="M87" s="456"/>
      <c r="N87" s="464"/>
    </row>
    <row r="88" spans="1:14">
      <c r="A88" s="465"/>
      <c r="B88" s="457"/>
      <c r="C88" s="458"/>
      <c r="D88" s="459"/>
      <c r="E88" s="459"/>
      <c r="F88" s="466"/>
      <c r="G88" s="459"/>
      <c r="H88" s="467"/>
      <c r="I88" s="468"/>
      <c r="J88" s="468"/>
      <c r="K88" s="459"/>
      <c r="L88" s="467"/>
      <c r="M88" s="456"/>
      <c r="N88" s="464"/>
    </row>
    <row r="89" spans="1:14">
      <c r="A89" s="465"/>
      <c r="B89" s="457"/>
      <c r="C89" s="458"/>
      <c r="D89" s="459"/>
      <c r="E89" s="459"/>
      <c r="F89" s="466"/>
      <c r="G89" s="459"/>
      <c r="H89" s="467"/>
      <c r="I89" s="468"/>
      <c r="J89" s="468"/>
      <c r="K89" s="459"/>
      <c r="L89" s="467"/>
      <c r="M89" s="456"/>
      <c r="N89" s="482"/>
    </row>
    <row r="90" spans="1:14">
      <c r="A90" s="465"/>
      <c r="B90" s="457"/>
      <c r="C90" s="458"/>
      <c r="D90" s="459"/>
      <c r="E90" s="459"/>
      <c r="F90" s="466"/>
      <c r="G90" s="459"/>
      <c r="H90" s="467"/>
      <c r="I90" s="468"/>
      <c r="J90" s="468"/>
      <c r="K90" s="459"/>
      <c r="L90" s="467"/>
      <c r="M90" s="456"/>
      <c r="N90" s="464"/>
    </row>
    <row r="91" spans="1:14">
      <c r="A91" s="465"/>
      <c r="B91" s="469"/>
      <c r="C91" s="458"/>
      <c r="D91" s="459"/>
      <c r="E91" s="459"/>
      <c r="F91" s="466"/>
      <c r="G91" s="459"/>
      <c r="H91" s="467"/>
      <c r="I91" s="468"/>
      <c r="J91" s="468"/>
      <c r="K91" s="459"/>
      <c r="L91" s="467"/>
      <c r="M91" s="456"/>
      <c r="N91" s="482"/>
    </row>
    <row r="92" spans="1:14">
      <c r="A92" s="465"/>
      <c r="B92" s="497"/>
      <c r="C92" s="458"/>
      <c r="D92" s="459"/>
      <c r="E92" s="459"/>
      <c r="F92" s="481"/>
      <c r="G92" s="459"/>
      <c r="H92" s="467"/>
      <c r="I92" s="459"/>
      <c r="J92" s="466"/>
      <c r="K92" s="459"/>
      <c r="L92" s="466"/>
      <c r="M92" s="456"/>
      <c r="N92" s="482"/>
    </row>
    <row r="93" spans="1:14">
      <c r="A93" s="465"/>
      <c r="B93" s="498"/>
      <c r="C93" s="458"/>
      <c r="D93" s="459"/>
      <c r="E93" s="459"/>
      <c r="F93" s="481"/>
      <c r="G93" s="459"/>
      <c r="H93" s="457"/>
      <c r="I93" s="459"/>
      <c r="J93" s="466"/>
      <c r="K93" s="459"/>
      <c r="L93" s="468"/>
      <c r="M93" s="456"/>
      <c r="N93" s="482"/>
    </row>
    <row r="94" spans="1:14">
      <c r="A94" s="465"/>
      <c r="B94" s="499"/>
      <c r="C94" s="458"/>
      <c r="D94" s="500"/>
      <c r="E94" s="500"/>
      <c r="F94" s="460"/>
      <c r="G94" s="500"/>
      <c r="H94" s="501"/>
      <c r="I94" s="500"/>
      <c r="J94" s="502"/>
      <c r="K94" s="500"/>
      <c r="L94" s="502"/>
      <c r="M94" s="456"/>
      <c r="N94" s="463"/>
    </row>
    <row r="95" spans="1:14">
      <c r="A95" s="465"/>
      <c r="B95" s="499"/>
      <c r="C95" s="458"/>
      <c r="D95" s="500"/>
      <c r="E95" s="500"/>
      <c r="F95" s="503"/>
      <c r="G95" s="500"/>
      <c r="H95" s="501"/>
      <c r="I95" s="500"/>
      <c r="J95" s="502"/>
      <c r="K95" s="500"/>
      <c r="L95" s="502"/>
      <c r="M95" s="456"/>
      <c r="N95" s="482"/>
    </row>
    <row r="96" spans="1:14">
      <c r="A96" s="465"/>
      <c r="B96" s="499"/>
      <c r="C96" s="458"/>
      <c r="D96" s="500"/>
      <c r="E96" s="500"/>
      <c r="F96" s="503"/>
      <c r="G96" s="500"/>
      <c r="H96" s="501"/>
      <c r="I96" s="500"/>
      <c r="J96" s="502"/>
      <c r="K96" s="500"/>
      <c r="L96" s="502"/>
      <c r="M96" s="456"/>
      <c r="N96" s="482"/>
    </row>
    <row r="97" spans="1:14">
      <c r="A97" s="465"/>
      <c r="B97" s="499"/>
      <c r="C97" s="458"/>
      <c r="D97" s="500"/>
      <c r="E97" s="500"/>
      <c r="F97" s="482"/>
      <c r="G97" s="500"/>
      <c r="H97" s="504"/>
      <c r="I97" s="505"/>
      <c r="J97" s="505"/>
      <c r="K97" s="500"/>
      <c r="L97" s="506"/>
      <c r="M97" s="456"/>
      <c r="N97" s="482"/>
    </row>
    <row r="98" spans="1:14">
      <c r="A98" s="465"/>
      <c r="B98" s="499"/>
      <c r="C98" s="458"/>
      <c r="D98" s="500"/>
      <c r="E98" s="500"/>
      <c r="F98" s="503"/>
      <c r="G98" s="500"/>
      <c r="H98" s="501"/>
      <c r="I98" s="505"/>
      <c r="J98" s="505"/>
      <c r="K98" s="500"/>
      <c r="L98" s="502"/>
      <c r="M98" s="500"/>
      <c r="N98" s="482"/>
    </row>
    <row r="99" spans="1:14">
      <c r="A99" s="465"/>
      <c r="B99" s="499"/>
      <c r="C99" s="458"/>
      <c r="D99" s="500"/>
      <c r="E99" s="500"/>
      <c r="F99" s="482"/>
      <c r="G99" s="482"/>
      <c r="H99" s="507"/>
      <c r="I99" s="506"/>
      <c r="J99" s="506"/>
      <c r="K99" s="482"/>
      <c r="L99" s="506"/>
      <c r="M99" s="500"/>
      <c r="N99" s="482"/>
    </row>
    <row r="100" spans="1:14">
      <c r="A100" s="465"/>
      <c r="B100" s="499"/>
      <c r="C100" s="458"/>
      <c r="D100" s="500"/>
      <c r="E100" s="500"/>
      <c r="F100" s="482"/>
      <c r="G100" s="482"/>
      <c r="H100" s="507"/>
      <c r="I100" s="506"/>
      <c r="J100" s="506"/>
      <c r="K100" s="482"/>
      <c r="L100" s="506"/>
      <c r="M100" s="500"/>
      <c r="N100" s="482"/>
    </row>
    <row r="101" spans="1:14">
      <c r="A101" s="465"/>
      <c r="B101" s="499"/>
      <c r="C101" s="458"/>
      <c r="D101" s="500"/>
      <c r="E101" s="500"/>
      <c r="F101" s="482"/>
      <c r="G101" s="482"/>
      <c r="H101" s="507"/>
      <c r="I101" s="506"/>
      <c r="J101" s="506"/>
      <c r="K101" s="482"/>
      <c r="L101" s="506"/>
      <c r="M101" s="500"/>
      <c r="N101" s="482"/>
    </row>
    <row r="102" spans="1:14">
      <c r="A102" s="490"/>
      <c r="B102" s="490"/>
      <c r="C102" s="491"/>
      <c r="D102" s="453"/>
      <c r="E102" s="492"/>
      <c r="F102" s="491"/>
      <c r="G102" s="493"/>
      <c r="H102" s="491"/>
      <c r="I102" s="494"/>
      <c r="J102" s="495"/>
      <c r="K102" s="494"/>
      <c r="L102" s="491"/>
      <c r="M102" s="491"/>
      <c r="N102" s="496"/>
    </row>
    <row r="103" spans="1:14">
      <c r="A103" s="444"/>
      <c r="B103" s="444"/>
      <c r="C103" s="444"/>
      <c r="D103" s="444"/>
      <c r="E103" s="444"/>
      <c r="F103" s="444"/>
      <c r="G103" s="444"/>
      <c r="H103" s="444"/>
      <c r="I103" s="444"/>
      <c r="J103" s="444"/>
      <c r="K103" s="444"/>
      <c r="L103" s="444"/>
      <c r="M103" s="444"/>
      <c r="N103" s="444"/>
    </row>
    <row r="104" spans="1:14">
      <c r="A104" s="443"/>
      <c r="B104" s="443"/>
      <c r="C104" s="443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</row>
    <row r="105" spans="1:14">
      <c r="A105" s="445"/>
      <c r="B105" s="443"/>
      <c r="C105" s="443"/>
      <c r="D105" s="444"/>
      <c r="E105" s="444"/>
      <c r="F105" s="444"/>
      <c r="G105" s="444"/>
      <c r="H105" s="444"/>
      <c r="I105" s="444"/>
      <c r="J105" s="444"/>
      <c r="K105" s="444"/>
      <c r="L105" s="444"/>
      <c r="M105" s="444"/>
      <c r="N105" s="444"/>
    </row>
    <row r="106" spans="1:14" customHeight="1" ht="15.75">
      <c r="A106" s="444"/>
      <c r="B106" s="444"/>
      <c r="C106" s="444"/>
      <c r="D106" s="444"/>
      <c r="E106" s="444"/>
      <c r="F106" s="446"/>
      <c r="G106" s="446"/>
      <c r="H106" s="446"/>
      <c r="I106" s="446"/>
      <c r="J106" s="444"/>
      <c r="K106" s="444"/>
      <c r="L106" s="444"/>
      <c r="M106" s="444"/>
      <c r="N106" s="444"/>
    </row>
    <row r="107" spans="1:14">
      <c r="A107" s="444"/>
      <c r="B107" s="444"/>
      <c r="C107" s="444"/>
      <c r="D107" s="444"/>
      <c r="E107" s="444"/>
      <c r="F107" s="444"/>
      <c r="G107" s="447"/>
      <c r="H107" s="447"/>
      <c r="I107" s="444"/>
      <c r="J107" s="444"/>
      <c r="K107" s="444"/>
      <c r="L107" s="444"/>
      <c r="M107" s="444"/>
      <c r="N107" s="444"/>
    </row>
    <row r="108" spans="1:14">
      <c r="A108" s="444"/>
      <c r="B108" s="444"/>
      <c r="C108" s="444"/>
      <c r="D108" s="444"/>
      <c r="E108" s="444"/>
      <c r="F108" s="444"/>
      <c r="G108" s="444"/>
      <c r="H108" s="444"/>
      <c r="I108" s="444"/>
      <c r="J108" s="444"/>
      <c r="K108" s="444"/>
      <c r="L108" s="444"/>
      <c r="M108" s="444"/>
      <c r="N108" s="444"/>
    </row>
    <row r="109" spans="1:14">
      <c r="A109" s="448"/>
      <c r="B109" s="448"/>
      <c r="C109" s="448"/>
      <c r="D109" s="448"/>
      <c r="E109" s="449"/>
      <c r="F109" s="449"/>
      <c r="G109" s="449"/>
      <c r="H109" s="449"/>
      <c r="I109" s="449"/>
      <c r="J109" s="449"/>
      <c r="K109" s="449"/>
      <c r="L109" s="449"/>
      <c r="M109" s="449"/>
      <c r="N109" s="449"/>
    </row>
    <row r="110" spans="1:14">
      <c r="A110" s="450"/>
      <c r="B110" s="450"/>
      <c r="C110" s="450"/>
      <c r="D110" s="450"/>
      <c r="E110" s="450"/>
      <c r="F110" s="451"/>
      <c r="G110" s="451"/>
      <c r="H110" s="451"/>
      <c r="I110" s="451"/>
      <c r="J110" s="451"/>
      <c r="K110" s="452"/>
      <c r="L110" s="452"/>
      <c r="M110" s="452"/>
      <c r="N110" s="452"/>
    </row>
    <row r="111" spans="1:14">
      <c r="A111" s="452"/>
      <c r="B111" s="452"/>
      <c r="C111" s="452"/>
      <c r="D111" s="452"/>
      <c r="E111" s="452"/>
      <c r="F111" s="453"/>
      <c r="G111" s="451"/>
      <c r="H111" s="451"/>
      <c r="I111" s="451"/>
      <c r="J111" s="451"/>
      <c r="K111" s="452"/>
      <c r="L111" s="452"/>
      <c r="M111" s="452"/>
      <c r="N111" s="452"/>
    </row>
    <row r="112" spans="1:14">
      <c r="A112" s="454"/>
      <c r="B112" s="454"/>
      <c r="C112" s="454"/>
      <c r="D112" s="454"/>
      <c r="E112" s="454"/>
      <c r="F112" s="454"/>
      <c r="G112" s="451"/>
      <c r="H112" s="451"/>
      <c r="I112" s="451"/>
      <c r="J112" s="451"/>
      <c r="K112" s="451"/>
      <c r="L112" s="451"/>
      <c r="M112" s="451"/>
      <c r="N112" s="451"/>
    </row>
    <row r="113" spans="1:14">
      <c r="A113" s="454"/>
      <c r="B113" s="454"/>
      <c r="C113" s="454"/>
      <c r="D113" s="454"/>
      <c r="E113" s="454"/>
      <c r="F113" s="454"/>
      <c r="G113" s="454"/>
      <c r="H113" s="454"/>
      <c r="I113" s="454"/>
      <c r="J113" s="454"/>
      <c r="K113" s="451"/>
      <c r="L113" s="451"/>
      <c r="M113" s="451"/>
      <c r="N113" s="451"/>
    </row>
    <row r="114" spans="1:14">
      <c r="A114" s="454"/>
      <c r="B114" s="454"/>
      <c r="C114" s="454"/>
      <c r="D114" s="455"/>
      <c r="E114" s="455"/>
      <c r="F114" s="454"/>
      <c r="G114" s="453"/>
      <c r="H114" s="455"/>
      <c r="I114" s="455"/>
      <c r="J114" s="455"/>
      <c r="K114" s="455"/>
      <c r="L114" s="455"/>
      <c r="M114" s="455"/>
      <c r="N114" s="455"/>
    </row>
    <row r="115" spans="1:14">
      <c r="A115" s="456"/>
      <c r="B115" s="508"/>
      <c r="C115" s="458"/>
      <c r="D115" s="500"/>
      <c r="E115" s="500"/>
      <c r="F115" s="482"/>
      <c r="G115" s="482"/>
      <c r="H115" s="507"/>
      <c r="I115" s="509"/>
      <c r="J115" s="506"/>
      <c r="K115" s="482"/>
      <c r="L115" s="506"/>
      <c r="M115" s="500"/>
      <c r="N115" s="482"/>
    </row>
    <row r="116" spans="1:14">
      <c r="A116" s="465"/>
      <c r="B116" s="499"/>
      <c r="C116" s="458"/>
      <c r="D116" s="500"/>
      <c r="E116" s="500"/>
      <c r="F116" s="482"/>
      <c r="G116" s="482"/>
      <c r="H116" s="507"/>
      <c r="I116" s="509"/>
      <c r="J116" s="506"/>
      <c r="K116" s="482"/>
      <c r="L116" s="506"/>
      <c r="M116" s="500"/>
      <c r="N116" s="482"/>
    </row>
    <row r="117" spans="1:14">
      <c r="A117" s="465"/>
      <c r="B117" s="499"/>
      <c r="C117" s="458"/>
      <c r="D117" s="459"/>
      <c r="E117" s="459"/>
      <c r="F117" s="481"/>
      <c r="G117" s="459"/>
      <c r="H117" s="467"/>
      <c r="I117" s="459"/>
      <c r="J117" s="466"/>
      <c r="K117" s="459"/>
      <c r="L117" s="466"/>
      <c r="M117" s="456"/>
      <c r="N117" s="482"/>
    </row>
    <row r="118" spans="1:14">
      <c r="A118" s="490"/>
      <c r="B118" s="490"/>
      <c r="C118" s="491"/>
      <c r="D118" s="453"/>
      <c r="E118" s="492"/>
      <c r="F118" s="491"/>
      <c r="G118" s="510"/>
      <c r="H118" s="491"/>
      <c r="I118" s="494"/>
      <c r="J118" s="495"/>
      <c r="K118" s="494"/>
      <c r="L118" s="491"/>
      <c r="M118" s="491"/>
      <c r="N118" s="496"/>
    </row>
    <row r="119" spans="1:14">
      <c r="A119" s="444"/>
      <c r="B119" s="444"/>
      <c r="C119" s="444"/>
      <c r="D119" s="444"/>
      <c r="E119" s="444"/>
      <c r="F119" s="444"/>
      <c r="G119" s="444"/>
      <c r="H119" s="444"/>
      <c r="I119" s="444"/>
      <c r="J119" s="444"/>
      <c r="K119" s="444"/>
      <c r="L119" s="444"/>
      <c r="M119" s="444"/>
      <c r="N119" s="444"/>
    </row>
    <row r="120" spans="1:14">
      <c r="A120" s="444"/>
      <c r="B120" s="444"/>
      <c r="C120" s="444"/>
      <c r="D120" s="444"/>
      <c r="E120" s="444"/>
      <c r="F120" s="444"/>
      <c r="G120" s="444"/>
      <c r="H120" s="444"/>
      <c r="I120" s="444"/>
      <c r="J120" s="444"/>
      <c r="K120" s="444"/>
      <c r="L120" s="444"/>
      <c r="M120" s="444"/>
      <c r="N120" s="444"/>
    </row>
    <row r="121" spans="1:14">
      <c r="A121" s="444"/>
      <c r="B121" s="444"/>
      <c r="C121" s="444"/>
      <c r="D121" s="444"/>
      <c r="E121" s="444"/>
      <c r="F121" s="444"/>
      <c r="G121" s="444"/>
      <c r="H121" s="444"/>
      <c r="I121" s="444"/>
      <c r="J121" s="444"/>
      <c r="K121" s="444"/>
      <c r="L121" s="444"/>
      <c r="M121" s="444"/>
      <c r="N121" s="444"/>
    </row>
    <row r="122" spans="1:14">
      <c r="A122" s="444"/>
      <c r="B122" s="444"/>
      <c r="C122" s="444"/>
      <c r="D122" s="444"/>
      <c r="E122" s="444"/>
      <c r="F122" s="444"/>
      <c r="G122" s="444"/>
      <c r="H122" s="444"/>
      <c r="I122" s="444"/>
      <c r="J122" s="444"/>
      <c r="K122" s="444"/>
      <c r="L122" s="444"/>
      <c r="M122" s="444"/>
      <c r="N122" s="444"/>
    </row>
    <row r="123" spans="1:14">
      <c r="A123" s="444"/>
      <c r="B123" s="444"/>
      <c r="C123" s="444"/>
      <c r="D123" s="444"/>
      <c r="E123" s="444"/>
      <c r="F123" s="444"/>
      <c r="G123" s="444"/>
      <c r="H123" s="444"/>
      <c r="I123" s="444"/>
      <c r="J123" s="444"/>
      <c r="K123" s="444"/>
      <c r="L123" s="444"/>
      <c r="M123" s="444"/>
      <c r="N123" s="444"/>
    </row>
    <row r="124" spans="1:14">
      <c r="A124" s="444"/>
      <c r="B124" s="444"/>
      <c r="C124" s="444"/>
      <c r="D124" s="444"/>
      <c r="E124" s="444"/>
      <c r="F124" s="444"/>
      <c r="G124" s="444"/>
      <c r="H124" s="444"/>
      <c r="I124" s="444"/>
      <c r="J124" s="444"/>
      <c r="K124" s="444"/>
      <c r="L124" s="444"/>
      <c r="M124" s="444"/>
      <c r="N124" s="444"/>
    </row>
    <row r="125" spans="1:14">
      <c r="A125" s="444"/>
      <c r="B125" s="444"/>
      <c r="C125" s="444"/>
      <c r="D125" s="444"/>
      <c r="E125" s="444"/>
      <c r="F125" s="444"/>
      <c r="G125" s="444"/>
      <c r="H125" s="444"/>
      <c r="I125" s="444"/>
      <c r="J125" s="444"/>
      <c r="K125" s="444"/>
      <c r="L125" s="444"/>
      <c r="M125" s="444"/>
      <c r="N125" s="444"/>
    </row>
    <row r="126" spans="1:14">
      <c r="A126" s="444"/>
      <c r="B126" s="444"/>
      <c r="C126" s="444"/>
      <c r="D126" s="444"/>
      <c r="E126" s="444"/>
      <c r="F126" s="444"/>
      <c r="G126" s="444"/>
      <c r="H126" s="444"/>
      <c r="I126" s="444"/>
      <c r="J126" s="444"/>
      <c r="K126" s="444"/>
      <c r="L126" s="444"/>
      <c r="M126" s="444"/>
      <c r="N126" s="444"/>
    </row>
    <row r="127" spans="1:14">
      <c r="A127" s="444"/>
      <c r="B127" s="444"/>
      <c r="C127" s="444"/>
      <c r="D127" s="444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</row>
    <row r="128" spans="1:14">
      <c r="A128" s="444"/>
      <c r="B128" s="444"/>
      <c r="C128" s="444"/>
      <c r="D128" s="444"/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</row>
    <row r="129" spans="1:14">
      <c r="A129" s="444"/>
      <c r="B129" s="444"/>
      <c r="C129" s="444"/>
      <c r="D129" s="444"/>
      <c r="E129" s="444"/>
      <c r="F129" s="444"/>
      <c r="G129" s="444"/>
      <c r="H129" s="444"/>
      <c r="I129" s="444"/>
      <c r="J129" s="444"/>
      <c r="K129" s="444"/>
      <c r="L129" s="444"/>
      <c r="M129" s="444"/>
      <c r="N129" s="444"/>
    </row>
    <row r="130" spans="1:14">
      <c r="A130" s="444"/>
      <c r="B130" s="444"/>
      <c r="C130" s="444"/>
      <c r="D130" s="444"/>
      <c r="E130" s="444"/>
      <c r="F130" s="444"/>
      <c r="G130" s="444"/>
      <c r="H130" s="444"/>
      <c r="I130" s="444"/>
      <c r="J130" s="444"/>
      <c r="K130" s="444"/>
      <c r="L130" s="444"/>
      <c r="M130" s="444"/>
      <c r="N130" s="444"/>
    </row>
    <row r="131" spans="1:14">
      <c r="A131" s="444"/>
      <c r="B131" s="444"/>
      <c r="C131" s="444"/>
      <c r="D131" s="444"/>
      <c r="E131" s="444"/>
      <c r="F131" s="444"/>
      <c r="G131" s="444"/>
      <c r="H131" s="444"/>
      <c r="I131" s="444"/>
      <c r="J131" s="444"/>
      <c r="K131" s="444"/>
      <c r="L131" s="444"/>
      <c r="M131" s="444"/>
      <c r="N131" s="444"/>
    </row>
    <row r="132" spans="1:14">
      <c r="A132" s="444"/>
      <c r="B132" s="444"/>
      <c r="C132" s="444"/>
      <c r="D132" s="444"/>
      <c r="E132" s="444"/>
      <c r="F132" s="444"/>
      <c r="G132" s="444"/>
      <c r="H132" s="444"/>
      <c r="I132" s="444"/>
      <c r="J132" s="444"/>
      <c r="K132" s="444"/>
      <c r="L132" s="444"/>
      <c r="M132" s="444"/>
      <c r="N132" s="444"/>
    </row>
    <row r="133" spans="1:14">
      <c r="A133" s="444"/>
      <c r="B133" s="444"/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444"/>
      <c r="N133" s="444"/>
    </row>
    <row r="134" spans="1:14">
      <c r="A134" s="444"/>
      <c r="B134" s="444"/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444"/>
      <c r="N134" s="444"/>
    </row>
    <row r="135" spans="1:14">
      <c r="A135" s="444"/>
      <c r="B135" s="444"/>
      <c r="C135" s="444"/>
      <c r="D135" s="444"/>
      <c r="E135" s="444"/>
      <c r="F135" s="444"/>
      <c r="G135" s="444"/>
      <c r="H135" s="444"/>
      <c r="I135" s="444"/>
      <c r="J135" s="444"/>
      <c r="K135" s="444"/>
      <c r="L135" s="444"/>
      <c r="M135" s="444"/>
      <c r="N135" s="444"/>
    </row>
    <row r="136" spans="1:14">
      <c r="A136" s="444"/>
      <c r="B136" s="444"/>
      <c r="C136" s="444"/>
      <c r="D136" s="444"/>
      <c r="E136" s="444"/>
      <c r="F136" s="444"/>
      <c r="G136" s="444"/>
      <c r="H136" s="444"/>
      <c r="I136" s="444"/>
      <c r="J136" s="444"/>
      <c r="K136" s="444"/>
      <c r="L136" s="444"/>
      <c r="M136" s="444"/>
      <c r="N136" s="444"/>
    </row>
    <row r="137" spans="1:14">
      <c r="A137" s="444"/>
      <c r="B137" s="444"/>
      <c r="C137" s="444"/>
      <c r="D137" s="444"/>
      <c r="E137" s="444"/>
      <c r="F137" s="444"/>
      <c r="G137" s="444"/>
      <c r="H137" s="444"/>
      <c r="I137" s="444"/>
      <c r="J137" s="444"/>
      <c r="K137" s="444"/>
      <c r="L137" s="444"/>
      <c r="M137" s="444"/>
      <c r="N137" s="444"/>
    </row>
    <row r="138" spans="1:14">
      <c r="A138" s="444"/>
      <c r="B138" s="444"/>
      <c r="C138" s="444"/>
      <c r="D138" s="444"/>
      <c r="E138" s="444"/>
      <c r="F138" s="444"/>
      <c r="G138" s="444"/>
      <c r="H138" s="444"/>
      <c r="I138" s="444"/>
      <c r="J138" s="444"/>
      <c r="K138" s="444"/>
      <c r="L138" s="444"/>
      <c r="M138" s="444"/>
      <c r="N138" s="444"/>
    </row>
    <row r="139" spans="1:14">
      <c r="A139" s="444"/>
      <c r="B139" s="444"/>
      <c r="C139" s="444"/>
      <c r="D139" s="444"/>
      <c r="E139" s="444"/>
      <c r="F139" s="444"/>
      <c r="G139" s="444"/>
      <c r="H139" s="444"/>
      <c r="I139" s="444"/>
      <c r="J139" s="444"/>
      <c r="K139" s="444"/>
      <c r="L139" s="444"/>
      <c r="M139" s="444"/>
      <c r="N139" s="444"/>
    </row>
    <row r="140" spans="1:14">
      <c r="A140" s="444"/>
      <c r="B140" s="444"/>
      <c r="C140" s="444"/>
      <c r="D140" s="444"/>
      <c r="E140" s="444"/>
      <c r="F140" s="444"/>
      <c r="G140" s="444"/>
      <c r="H140" s="444"/>
      <c r="I140" s="444"/>
      <c r="J140" s="444"/>
      <c r="K140" s="444"/>
      <c r="L140" s="444"/>
      <c r="M140" s="444"/>
      <c r="N140" s="444"/>
    </row>
    <row r="141" spans="1:14">
      <c r="A141" s="444"/>
      <c r="B141" s="444"/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444"/>
      <c r="N141" s="4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13:H113"/>
    <mergeCell ref="I113:J113"/>
    <mergeCell ref="K113:L113"/>
    <mergeCell ref="M113:N113"/>
    <mergeCell ref="A118:B118"/>
    <mergeCell ref="A111:E111"/>
    <mergeCell ref="G111:H111"/>
    <mergeCell ref="I111:J111"/>
    <mergeCell ref="K111:N111"/>
    <mergeCell ref="A112:A114"/>
    <mergeCell ref="B112:B114"/>
    <mergeCell ref="C112:C114"/>
    <mergeCell ref="D112:E113"/>
    <mergeCell ref="F112:F114"/>
    <mergeCell ref="G112:N112"/>
    <mergeCell ref="F106:I106"/>
    <mergeCell ref="G107:H107"/>
    <mergeCell ref="A109:D109"/>
    <mergeCell ref="A110:E110"/>
    <mergeCell ref="F110:J110"/>
    <mergeCell ref="K110:N110"/>
    <mergeCell ref="G71:N71"/>
    <mergeCell ref="G72:H72"/>
    <mergeCell ref="I72:J72"/>
    <mergeCell ref="K72:L72"/>
    <mergeCell ref="M72:N72"/>
    <mergeCell ref="A102:B102"/>
    <mergeCell ref="K69:N69"/>
    <mergeCell ref="A70:E70"/>
    <mergeCell ref="G70:H70"/>
    <mergeCell ref="I70:J70"/>
    <mergeCell ref="K70:N70"/>
    <mergeCell ref="A71:A73"/>
    <mergeCell ref="B71:B73"/>
    <mergeCell ref="C71:C73"/>
    <mergeCell ref="D71:E72"/>
    <mergeCell ref="F71:F73"/>
    <mergeCell ref="A61:B61"/>
    <mergeCell ref="F65:I65"/>
    <mergeCell ref="G66:H66"/>
    <mergeCell ref="A68:D68"/>
    <mergeCell ref="A69:E69"/>
    <mergeCell ref="F69:J69"/>
    <mergeCell ref="A30:A32"/>
    <mergeCell ref="B30:B32"/>
    <mergeCell ref="C30:C32"/>
    <mergeCell ref="D30:E31"/>
    <mergeCell ref="F30:F32"/>
    <mergeCell ref="G30:N30"/>
    <mergeCell ref="G31:H31"/>
    <mergeCell ref="I31:J31"/>
    <mergeCell ref="K31:L31"/>
    <mergeCell ref="M31:N31"/>
    <mergeCell ref="G25:H25"/>
    <mergeCell ref="A27:D27"/>
    <mergeCell ref="A28:E28"/>
    <mergeCell ref="F28:J28"/>
    <mergeCell ref="K28:N28"/>
    <mergeCell ref="A29:E29"/>
    <mergeCell ref="G29:H29"/>
    <mergeCell ref="I29:J29"/>
    <mergeCell ref="K29:N29"/>
    <mergeCell ref="G10:H10"/>
    <mergeCell ref="I10:J10"/>
    <mergeCell ref="K10:L10"/>
    <mergeCell ref="M10:N10"/>
    <mergeCell ref="A20:B20"/>
    <mergeCell ref="F24:I2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3622047244094" right="0.23622047244094" top="0.78740157480315" bottom="0" header="0.31496062992126" footer="0.31496062992126"/>
  <pageSetup paperSize="14" orientation="landscape" scale="97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21" man="1"/>
    <brk id="62" man="1"/>
    <brk id="10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24"/>
  <sheetViews>
    <sheetView tabSelected="0" workbookViewId="0" view="pageBreakPreview" showGridLines="true" showRowColHeaders="1">
      <selection activeCell="A9" sqref="A9:A11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8.42578125" customWidth="true" style="0"/>
    <col min="5" max="5" width="8.85546875" customWidth="true" style="0"/>
    <col min="6" max="6" width="11.71093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5">
      <c r="A8" s="184" t="s">
        <v>1837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187"/>
      <c r="C11" s="187"/>
      <c r="D11" s="220" t="s">
        <v>22</v>
      </c>
      <c r="E11" s="220" t="s">
        <v>13</v>
      </c>
      <c r="F11" s="187"/>
      <c r="G11" s="221" t="s">
        <v>23</v>
      </c>
      <c r="H11" s="220" t="s">
        <v>24</v>
      </c>
      <c r="I11" s="220" t="s">
        <v>23</v>
      </c>
      <c r="J11" s="220" t="s">
        <v>24</v>
      </c>
      <c r="K11" s="220" t="s">
        <v>23</v>
      </c>
      <c r="L11" s="220" t="s">
        <v>24</v>
      </c>
      <c r="M11" s="57" t="s">
        <v>23</v>
      </c>
      <c r="N11" s="57" t="s">
        <v>24</v>
      </c>
    </row>
    <row r="12" spans="1:15">
      <c r="A12" s="188">
        <v>1</v>
      </c>
      <c r="B12" s="712" t="s">
        <v>1312</v>
      </c>
      <c r="C12" s="520">
        <v>360</v>
      </c>
      <c r="D12" s="520">
        <v>12</v>
      </c>
      <c r="E12" s="520" t="s">
        <v>1313</v>
      </c>
      <c r="F12" s="516">
        <v>4320</v>
      </c>
      <c r="G12" s="436">
        <f>H12/C12</f>
        <v>5</v>
      </c>
      <c r="H12" s="519">
        <v>1800</v>
      </c>
      <c r="I12" s="430">
        <f>J12/C12</f>
        <v>4</v>
      </c>
      <c r="J12" s="519">
        <v>1440</v>
      </c>
      <c r="K12" s="436">
        <f>L12/C12</f>
        <v>4</v>
      </c>
      <c r="L12" s="519">
        <v>1440</v>
      </c>
      <c r="M12" s="713">
        <f>N12/C12</f>
        <v>4</v>
      </c>
      <c r="N12" s="519">
        <v>1440</v>
      </c>
    </row>
    <row r="13" spans="1:15">
      <c r="A13" s="199">
        <v>2</v>
      </c>
      <c r="B13" s="712" t="s">
        <v>1314</v>
      </c>
      <c r="C13" s="520">
        <v>430</v>
      </c>
      <c r="D13" s="520">
        <v>12</v>
      </c>
      <c r="E13" s="520" t="s">
        <v>1313</v>
      </c>
      <c r="F13" s="516">
        <v>5160</v>
      </c>
      <c r="G13" s="436">
        <f>H13/C13</f>
        <v>5</v>
      </c>
      <c r="H13" s="519">
        <v>2150</v>
      </c>
      <c r="I13" s="430">
        <f>J13/C13</f>
        <v>4</v>
      </c>
      <c r="J13" s="519">
        <v>1720</v>
      </c>
      <c r="K13" s="436">
        <f>L13/C13</f>
        <v>4</v>
      </c>
      <c r="L13" s="519">
        <v>1720</v>
      </c>
      <c r="M13" s="713">
        <f>N13/C13</f>
        <v>4</v>
      </c>
      <c r="N13" s="519">
        <v>1720</v>
      </c>
    </row>
    <row r="14" spans="1:15">
      <c r="A14" s="199">
        <v>3</v>
      </c>
      <c r="B14" s="712" t="s">
        <v>1315</v>
      </c>
      <c r="C14" s="520">
        <v>430</v>
      </c>
      <c r="D14" s="520">
        <v>12</v>
      </c>
      <c r="E14" s="520" t="s">
        <v>1313</v>
      </c>
      <c r="F14" s="516">
        <v>5160</v>
      </c>
      <c r="G14" s="436">
        <f>H14/C14</f>
        <v>5</v>
      </c>
      <c r="H14" s="519">
        <v>2150</v>
      </c>
      <c r="I14" s="430">
        <f>J14/C14</f>
        <v>4</v>
      </c>
      <c r="J14" s="519">
        <v>1720</v>
      </c>
      <c r="K14" s="436">
        <f>L14/C14</f>
        <v>4</v>
      </c>
      <c r="L14" s="519">
        <v>1720</v>
      </c>
      <c r="M14" s="713">
        <f>N14/C14</f>
        <v>4</v>
      </c>
      <c r="N14" s="519">
        <v>1720</v>
      </c>
    </row>
    <row r="15" spans="1:15">
      <c r="A15" s="199">
        <v>4</v>
      </c>
      <c r="B15" s="712" t="s">
        <v>1316</v>
      </c>
      <c r="C15" s="520">
        <v>430</v>
      </c>
      <c r="D15" s="520">
        <v>12</v>
      </c>
      <c r="E15" s="520" t="s">
        <v>1313</v>
      </c>
      <c r="F15" s="516">
        <v>5160</v>
      </c>
      <c r="G15" s="436">
        <f>H15/C15</f>
        <v>4</v>
      </c>
      <c r="H15" s="519">
        <v>1720</v>
      </c>
      <c r="I15" s="430">
        <f>J15/C15</f>
        <v>4</v>
      </c>
      <c r="J15" s="519">
        <v>1720</v>
      </c>
      <c r="K15" s="436">
        <f>L15/C15</f>
        <v>4</v>
      </c>
      <c r="L15" s="519">
        <v>1720</v>
      </c>
      <c r="M15" s="713">
        <f>N15/C15</f>
        <v>4</v>
      </c>
      <c r="N15" s="519">
        <v>1720</v>
      </c>
    </row>
    <row r="16" spans="1:15">
      <c r="A16" s="199">
        <v>5</v>
      </c>
      <c r="B16" s="712" t="s">
        <v>1317</v>
      </c>
      <c r="C16" s="520">
        <v>7</v>
      </c>
      <c r="D16" s="520">
        <v>32</v>
      </c>
      <c r="E16" s="520" t="s">
        <v>1155</v>
      </c>
      <c r="F16" s="520">
        <v>224</v>
      </c>
      <c r="G16" s="436">
        <f>H16/C16</f>
        <v>12</v>
      </c>
      <c r="H16" s="523">
        <v>84</v>
      </c>
      <c r="I16" s="430">
        <f>J16/C16</f>
        <v>10</v>
      </c>
      <c r="J16" s="523">
        <v>70</v>
      </c>
      <c r="K16" s="436">
        <f>L16/C16</f>
        <v>10</v>
      </c>
      <c r="L16" s="523">
        <v>70</v>
      </c>
      <c r="M16" s="713">
        <f>N16/C16</f>
        <v>10</v>
      </c>
      <c r="N16" s="523">
        <v>70</v>
      </c>
    </row>
    <row r="17" spans="1:15">
      <c r="A17" s="199">
        <v>6</v>
      </c>
      <c r="B17" s="712" t="s">
        <v>1318</v>
      </c>
      <c r="C17" s="520">
        <v>269</v>
      </c>
      <c r="D17" s="520">
        <v>75</v>
      </c>
      <c r="E17" s="520" t="s">
        <v>1319</v>
      </c>
      <c r="F17" s="516">
        <v>20175</v>
      </c>
      <c r="G17" s="436">
        <f>H17/C17</f>
        <v>25</v>
      </c>
      <c r="H17" s="519">
        <v>6725</v>
      </c>
      <c r="I17" s="430">
        <f>J17/C17</f>
        <v>25</v>
      </c>
      <c r="J17" s="519">
        <v>6725</v>
      </c>
      <c r="K17" s="436">
        <f>L17/C17</f>
        <v>25</v>
      </c>
      <c r="L17" s="519">
        <v>6725</v>
      </c>
      <c r="M17" s="713">
        <f>N17/C17</f>
        <v>25</v>
      </c>
      <c r="N17" s="519">
        <v>6725</v>
      </c>
    </row>
    <row r="18" spans="1:15">
      <c r="A18" s="199">
        <v>7</v>
      </c>
      <c r="B18" s="712" t="s">
        <v>1320</v>
      </c>
      <c r="C18" s="520">
        <v>80</v>
      </c>
      <c r="D18" s="520">
        <v>125</v>
      </c>
      <c r="E18" s="520" t="s">
        <v>1313</v>
      </c>
      <c r="F18" s="520">
        <v>960</v>
      </c>
      <c r="G18" s="436">
        <f>H18/C18</f>
        <v>4</v>
      </c>
      <c r="H18" s="523">
        <v>320</v>
      </c>
      <c r="I18" s="430">
        <f>J18/C18</f>
        <v>4</v>
      </c>
      <c r="J18" s="523">
        <v>320</v>
      </c>
      <c r="K18" s="436">
        <f>L18/C18</f>
        <v>4</v>
      </c>
      <c r="L18" s="523">
        <v>320</v>
      </c>
      <c r="M18" s="713">
        <f>N18/C18</f>
        <v>4</v>
      </c>
      <c r="N18" s="523">
        <v>320</v>
      </c>
    </row>
    <row r="19" spans="1:15">
      <c r="A19" s="199">
        <v>8</v>
      </c>
      <c r="B19" s="712" t="s">
        <v>1321</v>
      </c>
      <c r="C19" s="520">
        <v>190</v>
      </c>
      <c r="D19" s="520">
        <v>12</v>
      </c>
      <c r="E19" s="520" t="s">
        <v>1313</v>
      </c>
      <c r="F19" s="516">
        <v>2280</v>
      </c>
      <c r="G19" s="436">
        <f>H19/C19</f>
        <v>4</v>
      </c>
      <c r="H19" s="523">
        <v>760</v>
      </c>
      <c r="I19" s="430">
        <f>J19/C19</f>
        <v>4</v>
      </c>
      <c r="J19" s="523">
        <v>760</v>
      </c>
      <c r="K19" s="436">
        <f>L19/C19</f>
        <v>4</v>
      </c>
      <c r="L19" s="523">
        <v>760</v>
      </c>
      <c r="M19" s="713">
        <f>N19/C19</f>
        <v>4</v>
      </c>
      <c r="N19" s="523">
        <v>760</v>
      </c>
    </row>
    <row r="20" spans="1:15">
      <c r="A20" s="199">
        <v>9</v>
      </c>
      <c r="B20" s="712" t="s">
        <v>1322</v>
      </c>
      <c r="C20" s="520">
        <v>165</v>
      </c>
      <c r="D20" s="520">
        <v>6</v>
      </c>
      <c r="E20" s="520" t="s">
        <v>1116</v>
      </c>
      <c r="F20" s="520">
        <v>990</v>
      </c>
      <c r="G20" s="436">
        <f>H20/C20</f>
        <v>2</v>
      </c>
      <c r="H20" s="523">
        <v>330</v>
      </c>
      <c r="I20" s="430">
        <f>J20/C20</f>
        <v>2</v>
      </c>
      <c r="J20" s="523">
        <v>330</v>
      </c>
      <c r="K20" s="436">
        <f>L20/C20</f>
        <v>2</v>
      </c>
      <c r="L20" s="523">
        <v>330</v>
      </c>
      <c r="M20" s="713">
        <f>N20/C20</f>
        <v>2</v>
      </c>
      <c r="N20" s="523">
        <v>330</v>
      </c>
    </row>
    <row r="21" spans="1:15">
      <c r="A21" s="199">
        <v>10</v>
      </c>
      <c r="B21" s="712" t="s">
        <v>1323</v>
      </c>
      <c r="C21" s="520">
        <v>185</v>
      </c>
      <c r="D21" s="520">
        <v>8</v>
      </c>
      <c r="E21" s="520" t="s">
        <v>1155</v>
      </c>
      <c r="F21" s="516">
        <v>1480</v>
      </c>
      <c r="G21" s="436">
        <f>H21/C21</f>
        <v>4</v>
      </c>
      <c r="H21" s="523">
        <v>740</v>
      </c>
      <c r="I21" s="430">
        <f>J21/C21</f>
        <v>2</v>
      </c>
      <c r="J21" s="523">
        <v>370</v>
      </c>
      <c r="K21" s="436">
        <f>L21/C21</f>
        <v>2</v>
      </c>
      <c r="L21" s="523">
        <v>370</v>
      </c>
      <c r="M21" s="713">
        <f>N21/C21</f>
        <v>2</v>
      </c>
      <c r="N21" s="523">
        <v>370</v>
      </c>
    </row>
    <row r="22" spans="1:15">
      <c r="A22" s="199">
        <v>11</v>
      </c>
      <c r="B22" s="712" t="s">
        <v>1324</v>
      </c>
      <c r="C22" s="520">
        <v>140</v>
      </c>
      <c r="D22" s="520">
        <v>5</v>
      </c>
      <c r="E22" s="520" t="s">
        <v>1155</v>
      </c>
      <c r="F22" s="520">
        <v>700</v>
      </c>
      <c r="G22" s="436">
        <f>H22/C22</f>
        <v>2</v>
      </c>
      <c r="H22" s="523">
        <v>280</v>
      </c>
      <c r="I22" s="430">
        <f>J22/C22</f>
        <v>2</v>
      </c>
      <c r="J22" s="523">
        <v>280</v>
      </c>
      <c r="K22" s="436">
        <f>L22/C22</f>
        <v>1</v>
      </c>
      <c r="L22" s="523">
        <v>140</v>
      </c>
      <c r="M22" s="713">
        <f>N22/C22</f>
        <v>1</v>
      </c>
      <c r="N22" s="523">
        <v>140</v>
      </c>
    </row>
    <row r="23" spans="1:15">
      <c r="A23" s="199">
        <v>12</v>
      </c>
      <c r="B23" s="712" t="s">
        <v>1325</v>
      </c>
      <c r="C23" s="520">
        <v>20</v>
      </c>
      <c r="D23" s="520">
        <v>9</v>
      </c>
      <c r="E23" s="520" t="s">
        <v>1326</v>
      </c>
      <c r="F23" s="520">
        <v>180</v>
      </c>
      <c r="G23" s="436">
        <f>H23/C23</f>
        <v>3</v>
      </c>
      <c r="H23" s="523">
        <v>60</v>
      </c>
      <c r="I23" s="430">
        <f>J23/C23</f>
        <v>3</v>
      </c>
      <c r="J23" s="523">
        <v>60</v>
      </c>
      <c r="K23" s="436">
        <f>L23/C23</f>
        <v>3</v>
      </c>
      <c r="L23" s="523">
        <v>60</v>
      </c>
      <c r="M23" s="713">
        <f>N23/C23</f>
        <v>3</v>
      </c>
      <c r="N23" s="523">
        <v>60</v>
      </c>
    </row>
    <row r="24" spans="1:15">
      <c r="A24" s="199">
        <v>13</v>
      </c>
      <c r="B24" s="712" t="s">
        <v>1327</v>
      </c>
      <c r="C24" s="520">
        <v>60</v>
      </c>
      <c r="D24" s="520">
        <v>16</v>
      </c>
      <c r="E24" s="520" t="s">
        <v>1313</v>
      </c>
      <c r="F24" s="520">
        <v>960</v>
      </c>
      <c r="G24" s="436">
        <f>H24/C24</f>
        <v>6</v>
      </c>
      <c r="H24" s="523">
        <v>360</v>
      </c>
      <c r="I24" s="430">
        <f>J24/C24</f>
        <v>5</v>
      </c>
      <c r="J24" s="523">
        <v>300</v>
      </c>
      <c r="K24" s="436">
        <f>L24/C24</f>
        <v>5</v>
      </c>
      <c r="L24" s="523">
        <v>300</v>
      </c>
      <c r="M24" s="713">
        <f>N24/C24</f>
        <v>5</v>
      </c>
      <c r="N24" s="523">
        <v>300</v>
      </c>
    </row>
    <row r="25" spans="1:15">
      <c r="A25" s="199">
        <v>14</v>
      </c>
      <c r="B25" s="712" t="s">
        <v>1328</v>
      </c>
      <c r="C25" s="520">
        <v>320</v>
      </c>
      <c r="D25" s="520">
        <v>4</v>
      </c>
      <c r="E25" s="520" t="s">
        <v>1220</v>
      </c>
      <c r="F25" s="516">
        <v>1280</v>
      </c>
      <c r="G25" s="436">
        <f>H25/C25</f>
        <v>4</v>
      </c>
      <c r="H25" s="519">
        <v>1280</v>
      </c>
      <c r="I25" s="430">
        <f>J25/C25</f>
        <v>0</v>
      </c>
      <c r="J25" s="523"/>
      <c r="K25" s="436">
        <f>L25/C25</f>
        <v>0</v>
      </c>
      <c r="L25" s="523"/>
      <c r="M25" s="713">
        <f>N25/C25</f>
        <v>0</v>
      </c>
      <c r="N25" s="523"/>
    </row>
    <row r="26" spans="1:15">
      <c r="A26" s="199">
        <v>15</v>
      </c>
      <c r="B26" s="712" t="s">
        <v>1329</v>
      </c>
      <c r="C26" s="520">
        <v>30</v>
      </c>
      <c r="D26" s="520">
        <v>14</v>
      </c>
      <c r="E26" s="520" t="s">
        <v>1223</v>
      </c>
      <c r="F26" s="520">
        <v>420</v>
      </c>
      <c r="G26" s="436">
        <f>H26/C26</f>
        <v>5</v>
      </c>
      <c r="H26" s="523">
        <v>150</v>
      </c>
      <c r="I26" s="430">
        <f>J26/C26</f>
        <v>5</v>
      </c>
      <c r="J26" s="523">
        <v>150</v>
      </c>
      <c r="K26" s="436">
        <f>L26/C26</f>
        <v>4</v>
      </c>
      <c r="L26" s="523">
        <v>120</v>
      </c>
      <c r="M26" s="713">
        <f>N26/C26</f>
        <v>4</v>
      </c>
      <c r="N26" s="523">
        <v>120</v>
      </c>
    </row>
    <row r="27" spans="1:15">
      <c r="A27" s="199">
        <v>16</v>
      </c>
      <c r="B27" s="712" t="s">
        <v>553</v>
      </c>
      <c r="C27" s="520">
        <v>30</v>
      </c>
      <c r="D27" s="520">
        <v>8</v>
      </c>
      <c r="E27" s="520" t="s">
        <v>1155</v>
      </c>
      <c r="F27" s="520">
        <v>240</v>
      </c>
      <c r="G27" s="436">
        <f>H27/C27</f>
        <v>3</v>
      </c>
      <c r="H27" s="523">
        <v>90</v>
      </c>
      <c r="I27" s="430">
        <f>J27/C27</f>
        <v>3</v>
      </c>
      <c r="J27" s="523">
        <v>90</v>
      </c>
      <c r="K27" s="436">
        <f>L27/C27</f>
        <v>2</v>
      </c>
      <c r="L27" s="523">
        <v>60</v>
      </c>
      <c r="M27" s="713">
        <f>N27/C27</f>
        <v>2</v>
      </c>
      <c r="N27" s="523">
        <v>60</v>
      </c>
    </row>
    <row r="28" spans="1:15">
      <c r="A28" s="199">
        <v>17</v>
      </c>
      <c r="B28" s="712" t="s">
        <v>1330</v>
      </c>
      <c r="C28" s="520">
        <v>30</v>
      </c>
      <c r="D28" s="520">
        <v>8</v>
      </c>
      <c r="E28" s="520" t="s">
        <v>1155</v>
      </c>
      <c r="F28" s="520">
        <v>240</v>
      </c>
      <c r="G28" s="436">
        <f>H28/C28</f>
        <v>3</v>
      </c>
      <c r="H28" s="523">
        <v>90</v>
      </c>
      <c r="I28" s="430">
        <f>J28/C28</f>
        <v>3</v>
      </c>
      <c r="J28" s="523">
        <v>90</v>
      </c>
      <c r="K28" s="436">
        <f>L28/C28</f>
        <v>2</v>
      </c>
      <c r="L28" s="523">
        <v>60</v>
      </c>
      <c r="M28" s="713">
        <f>N28/C28</f>
        <v>2</v>
      </c>
      <c r="N28" s="523">
        <v>60</v>
      </c>
    </row>
    <row r="29" spans="1:15">
      <c r="A29" s="199">
        <v>18</v>
      </c>
      <c r="B29" s="712" t="s">
        <v>1331</v>
      </c>
      <c r="C29" s="520">
        <v>80</v>
      </c>
      <c r="D29" s="520">
        <v>6</v>
      </c>
      <c r="E29" s="520" t="s">
        <v>1155</v>
      </c>
      <c r="F29" s="520">
        <v>480</v>
      </c>
      <c r="G29" s="436">
        <f>H29/C29</f>
        <v>2</v>
      </c>
      <c r="H29" s="523">
        <v>160</v>
      </c>
      <c r="I29" s="430">
        <f>J29/C29</f>
        <v>2</v>
      </c>
      <c r="J29" s="523">
        <v>160</v>
      </c>
      <c r="K29" s="436">
        <f>L29/C29</f>
        <v>2</v>
      </c>
      <c r="L29" s="523">
        <v>160</v>
      </c>
      <c r="M29" s="713">
        <f>N29/C29</f>
        <v>2</v>
      </c>
      <c r="N29" s="523">
        <v>160</v>
      </c>
    </row>
    <row r="30" spans="1:15">
      <c r="A30" s="199">
        <v>19</v>
      </c>
      <c r="B30" s="712" t="s">
        <v>1332</v>
      </c>
      <c r="C30" s="520">
        <v>50</v>
      </c>
      <c r="D30" s="520">
        <v>3</v>
      </c>
      <c r="E30" s="520" t="s">
        <v>1155</v>
      </c>
      <c r="F30" s="520">
        <v>150</v>
      </c>
      <c r="G30" s="436">
        <f>H30/C30</f>
        <v>1</v>
      </c>
      <c r="H30" s="523">
        <v>50</v>
      </c>
      <c r="I30" s="430">
        <f>J30/C30</f>
        <v>1</v>
      </c>
      <c r="J30" s="523">
        <v>50</v>
      </c>
      <c r="K30" s="436">
        <f>L30/C30</f>
        <v>1</v>
      </c>
      <c r="L30" s="523">
        <v>50</v>
      </c>
      <c r="M30" s="713">
        <f>N30/C30</f>
        <v>1</v>
      </c>
      <c r="N30" s="523">
        <v>50</v>
      </c>
    </row>
    <row r="31" spans="1:15">
      <c r="A31" s="199">
        <v>20</v>
      </c>
      <c r="B31" s="712" t="s">
        <v>1333</v>
      </c>
      <c r="C31" s="520">
        <v>51</v>
      </c>
      <c r="D31" s="520">
        <v>4</v>
      </c>
      <c r="E31" s="520" t="s">
        <v>1334</v>
      </c>
      <c r="F31" s="520">
        <v>204</v>
      </c>
      <c r="G31" s="436">
        <f>H31/C31</f>
        <v>4</v>
      </c>
      <c r="H31" s="523">
        <v>204</v>
      </c>
      <c r="I31" s="430">
        <f>J31/C31</f>
        <v>0</v>
      </c>
      <c r="J31" s="523"/>
      <c r="K31" s="436">
        <f>L31/C31</f>
        <v>0</v>
      </c>
      <c r="L31" s="523"/>
      <c r="M31" s="713">
        <f>N31/C31</f>
        <v>0</v>
      </c>
      <c r="N31" s="523"/>
    </row>
    <row r="32" spans="1:15">
      <c r="A32" s="199">
        <v>21</v>
      </c>
      <c r="B32" s="712" t="s">
        <v>1335</v>
      </c>
      <c r="C32" s="520">
        <v>65</v>
      </c>
      <c r="D32" s="520">
        <v>6</v>
      </c>
      <c r="E32" s="520" t="s">
        <v>1326</v>
      </c>
      <c r="F32" s="520">
        <v>390</v>
      </c>
      <c r="G32" s="436">
        <f>H32/C32</f>
        <v>2</v>
      </c>
      <c r="H32" s="523">
        <v>130</v>
      </c>
      <c r="I32" s="430">
        <f>J32/C32</f>
        <v>2</v>
      </c>
      <c r="J32" s="523">
        <v>130</v>
      </c>
      <c r="K32" s="436">
        <f>L32/C32</f>
        <v>2</v>
      </c>
      <c r="L32" s="523">
        <v>130</v>
      </c>
      <c r="M32" s="713">
        <f>N32/C32</f>
        <v>2</v>
      </c>
      <c r="N32" s="523">
        <v>130</v>
      </c>
    </row>
    <row r="33" spans="1:15">
      <c r="A33" s="199">
        <v>22</v>
      </c>
      <c r="B33" s="712" t="s">
        <v>1336</v>
      </c>
      <c r="C33" s="520">
        <v>730</v>
      </c>
      <c r="D33" s="520">
        <v>3</v>
      </c>
      <c r="E33" s="520" t="s">
        <v>371</v>
      </c>
      <c r="F33" s="516">
        <v>2190</v>
      </c>
      <c r="G33" s="436">
        <f>H33/C33</f>
        <v>2</v>
      </c>
      <c r="H33" s="519">
        <v>1460</v>
      </c>
      <c r="I33" s="430">
        <f>J33/C33</f>
        <v>1</v>
      </c>
      <c r="J33" s="523">
        <v>730</v>
      </c>
      <c r="K33" s="436">
        <f>L33/C33</f>
        <v>0</v>
      </c>
      <c r="L33" s="523"/>
      <c r="M33" s="713">
        <f>N33/C33</f>
        <v>0</v>
      </c>
      <c r="N33" s="523"/>
    </row>
    <row r="34" spans="1:15">
      <c r="A34" s="199">
        <v>23</v>
      </c>
      <c r="B34" s="712" t="s">
        <v>1337</v>
      </c>
      <c r="C34" s="520">
        <v>89</v>
      </c>
      <c r="D34" s="520">
        <v>12</v>
      </c>
      <c r="E34" s="520" t="s">
        <v>1313</v>
      </c>
      <c r="F34" s="516">
        <v>1068</v>
      </c>
      <c r="G34" s="436">
        <f>H34/C34</f>
        <v>4</v>
      </c>
      <c r="H34" s="523">
        <v>356</v>
      </c>
      <c r="I34" s="430">
        <f>J34/C34</f>
        <v>4</v>
      </c>
      <c r="J34" s="523">
        <v>356</v>
      </c>
      <c r="K34" s="436">
        <f>L34/C34</f>
        <v>4</v>
      </c>
      <c r="L34" s="523">
        <v>356</v>
      </c>
      <c r="M34" s="713">
        <f>N34/C34</f>
        <v>4</v>
      </c>
      <c r="N34" s="523">
        <v>356</v>
      </c>
    </row>
    <row r="35" spans="1:15" customHeight="1" ht="22.5">
      <c r="A35" s="199">
        <v>24</v>
      </c>
      <c r="B35" s="712" t="s">
        <v>1338</v>
      </c>
      <c r="C35" s="520">
        <v>220</v>
      </c>
      <c r="D35" s="520">
        <v>6</v>
      </c>
      <c r="E35" s="520" t="s">
        <v>1119</v>
      </c>
      <c r="F35" s="516">
        <v>1320</v>
      </c>
      <c r="G35" s="436">
        <f>H35/C35</f>
        <v>2</v>
      </c>
      <c r="H35" s="523">
        <v>440</v>
      </c>
      <c r="I35" s="430">
        <f>J35/C35</f>
        <v>2</v>
      </c>
      <c r="J35" s="523">
        <v>440</v>
      </c>
      <c r="K35" s="436">
        <f>L35/C35</f>
        <v>2</v>
      </c>
      <c r="L35" s="523">
        <v>440</v>
      </c>
      <c r="M35" s="713">
        <f>N35/C35</f>
        <v>2</v>
      </c>
      <c r="N35" s="523">
        <v>440</v>
      </c>
    </row>
    <row r="36" spans="1:15">
      <c r="A36" s="199">
        <v>25</v>
      </c>
      <c r="B36" s="712" t="s">
        <v>1339</v>
      </c>
      <c r="C36" s="520">
        <v>150</v>
      </c>
      <c r="D36" s="520">
        <v>12</v>
      </c>
      <c r="E36" s="520" t="s">
        <v>1155</v>
      </c>
      <c r="F36" s="516">
        <v>1800</v>
      </c>
      <c r="G36" s="436">
        <f>H36/C36</f>
        <v>4</v>
      </c>
      <c r="H36" s="523">
        <v>600</v>
      </c>
      <c r="I36" s="430">
        <f>J36/C36</f>
        <v>4</v>
      </c>
      <c r="J36" s="523">
        <v>600</v>
      </c>
      <c r="K36" s="436">
        <f>L36/C36</f>
        <v>4</v>
      </c>
      <c r="L36" s="523">
        <v>600</v>
      </c>
      <c r="M36" s="713">
        <f>N36/C36</f>
        <v>4</v>
      </c>
      <c r="N36" s="523">
        <v>600</v>
      </c>
    </row>
    <row r="37" spans="1:15">
      <c r="A37" s="199">
        <v>26</v>
      </c>
      <c r="B37" s="712" t="s">
        <v>1340</v>
      </c>
      <c r="C37" s="520">
        <v>350</v>
      </c>
      <c r="D37" s="520">
        <v>6</v>
      </c>
      <c r="E37" s="520" t="s">
        <v>1119</v>
      </c>
      <c r="F37" s="516">
        <v>2100</v>
      </c>
      <c r="G37" s="436">
        <f>H37/C37</f>
        <v>3</v>
      </c>
      <c r="H37" s="519">
        <v>1050</v>
      </c>
      <c r="I37" s="430">
        <f>J37/C37</f>
        <v>2</v>
      </c>
      <c r="J37" s="523">
        <v>700</v>
      </c>
      <c r="K37" s="436">
        <f>L37/C37</f>
        <v>2</v>
      </c>
      <c r="L37" s="523">
        <v>700</v>
      </c>
      <c r="M37" s="713">
        <f>N37/C37</f>
        <v>2</v>
      </c>
      <c r="N37" s="523">
        <v>700</v>
      </c>
    </row>
    <row r="38" spans="1:15">
      <c r="A38" s="714">
        <v>27</v>
      </c>
      <c r="B38" s="712" t="s">
        <v>312</v>
      </c>
      <c r="C38" s="520">
        <v>49</v>
      </c>
      <c r="D38" s="520">
        <v>1</v>
      </c>
      <c r="E38" s="520" t="s">
        <v>371</v>
      </c>
      <c r="F38" s="520">
        <v>49</v>
      </c>
      <c r="G38" s="436">
        <f>H38/C38</f>
        <v>0</v>
      </c>
      <c r="H38" s="436"/>
      <c r="I38" s="430">
        <f>J38/C38</f>
        <v>0</v>
      </c>
      <c r="J38" s="430"/>
      <c r="K38" s="436">
        <f>L38/C38</f>
        <v>0</v>
      </c>
      <c r="L38" s="436"/>
      <c r="M38" s="713">
        <f>N38/C38</f>
        <v>0</v>
      </c>
      <c r="N38" s="436"/>
      <c r="O38" s="209"/>
    </row>
    <row r="39" spans="1:15">
      <c r="A39" s="156">
        <v>28</v>
      </c>
      <c r="B39" s="135" t="s">
        <v>130</v>
      </c>
      <c r="C39" s="156">
        <v>50</v>
      </c>
      <c r="D39" s="516">
        <v>1815</v>
      </c>
      <c r="E39" s="520" t="s">
        <v>1150</v>
      </c>
      <c r="F39" s="435">
        <v>90750</v>
      </c>
      <c r="G39" s="436">
        <f>H39/C39</f>
        <v>605</v>
      </c>
      <c r="H39" s="715">
        <v>30250</v>
      </c>
      <c r="I39" s="430">
        <f>J39/C39</f>
        <v>605</v>
      </c>
      <c r="J39" s="715">
        <v>30250</v>
      </c>
      <c r="K39" s="436">
        <f>L39/C39</f>
        <v>605</v>
      </c>
      <c r="L39" s="715">
        <v>30250</v>
      </c>
      <c r="M39" s="713">
        <f>N39/C39</f>
        <v>605</v>
      </c>
      <c r="N39" s="715">
        <v>30250</v>
      </c>
      <c r="O39" s="210"/>
    </row>
    <row r="40" spans="1:15">
      <c r="A40" s="363" t="s">
        <v>1825</v>
      </c>
      <c r="B40" s="211"/>
      <c r="C40" s="212">
        <f>SUM(C12:C39)</f>
        <v>5060</v>
      </c>
      <c r="D40" s="213">
        <f>SUM(D12:D39)</f>
        <v>2244</v>
      </c>
      <c r="E40" s="214"/>
      <c r="F40" s="212">
        <f>SUM(F12:F39)</f>
        <v>150430</v>
      </c>
      <c r="G40" s="215">
        <f>SUM(G12:G39)</f>
        <v>725</v>
      </c>
      <c r="H40" s="212">
        <f>SUM(H12:H39)</f>
        <v>53789</v>
      </c>
      <c r="I40" s="216">
        <f>SUM(I12:I39)</f>
        <v>707</v>
      </c>
      <c r="J40" s="217">
        <f>SUM(J12:J39)</f>
        <v>49561</v>
      </c>
      <c r="K40" s="216">
        <f>SUM(K12:K39)</f>
        <v>702</v>
      </c>
      <c r="L40" s="212">
        <f>SUM(L12:L39)</f>
        <v>48601</v>
      </c>
      <c r="M40" s="212">
        <f>SUM(M12:M39)</f>
        <v>702</v>
      </c>
      <c r="N40" s="218">
        <f>SUM(M40)</f>
        <v>702</v>
      </c>
    </row>
    <row r="42" spans="1:15">
      <c r="A42" s="181" t="s">
        <v>0</v>
      </c>
      <c r="B42" s="181"/>
      <c r="C42" s="181"/>
      <c r="F42" s="364"/>
      <c r="G42" s="364"/>
    </row>
    <row r="43" spans="1:15">
      <c r="A43" s="182"/>
      <c r="B43" s="181"/>
      <c r="C43" s="181"/>
    </row>
    <row r="44" spans="1:15" customHeight="1" ht="15.75">
      <c r="F44" s="32" t="s">
        <v>1</v>
      </c>
      <c r="G44" s="32"/>
      <c r="H44" s="32"/>
      <c r="I44" s="32"/>
    </row>
    <row r="45" spans="1:15">
      <c r="G45" s="35" t="s">
        <v>2</v>
      </c>
      <c r="H45" s="35"/>
    </row>
    <row r="47" spans="1:15">
      <c r="A47" s="310" t="s">
        <v>541</v>
      </c>
      <c r="B47" s="310"/>
      <c r="C47" s="310"/>
      <c r="D47" s="310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5">
      <c r="A48" s="41" t="s">
        <v>542</v>
      </c>
      <c r="B48" s="41"/>
      <c r="C48" s="41"/>
      <c r="D48" s="41"/>
      <c r="E48" s="41"/>
      <c r="F48" s="42" t="s">
        <v>5</v>
      </c>
      <c r="G48" s="42"/>
      <c r="H48" s="42"/>
      <c r="I48" s="42"/>
      <c r="J48" s="42"/>
      <c r="K48" s="43" t="s">
        <v>781</v>
      </c>
      <c r="L48" s="43"/>
      <c r="M48" s="43"/>
      <c r="N48" s="43"/>
    </row>
    <row r="49" spans="1:15">
      <c r="A49" s="184" t="s">
        <v>1341</v>
      </c>
      <c r="B49" s="184"/>
      <c r="C49" s="184"/>
      <c r="D49" s="184"/>
      <c r="E49" s="184"/>
      <c r="F49" s="45" t="s">
        <v>8</v>
      </c>
      <c r="G49" s="42" t="s">
        <v>9</v>
      </c>
      <c r="H49" s="42"/>
      <c r="I49" s="42" t="s">
        <v>10</v>
      </c>
      <c r="J49" s="42"/>
      <c r="K49" s="46" t="s">
        <v>11</v>
      </c>
      <c r="L49" s="46"/>
      <c r="M49" s="46"/>
      <c r="N49" s="46"/>
    </row>
    <row r="50" spans="1:15">
      <c r="A50" s="47" t="s">
        <v>12</v>
      </c>
      <c r="B50" s="47" t="s">
        <v>13</v>
      </c>
      <c r="C50" s="47" t="s">
        <v>14</v>
      </c>
      <c r="D50" s="48" t="s">
        <v>15</v>
      </c>
      <c r="E50" s="49"/>
      <c r="F50" s="47" t="s">
        <v>16</v>
      </c>
      <c r="G50" s="42" t="s">
        <v>17</v>
      </c>
      <c r="H50" s="42"/>
      <c r="I50" s="42"/>
      <c r="J50" s="42"/>
      <c r="K50" s="42"/>
      <c r="L50" s="42"/>
      <c r="M50" s="42"/>
      <c r="N50" s="42"/>
    </row>
    <row r="51" spans="1:15">
      <c r="A51" s="47"/>
      <c r="B51" s="47"/>
      <c r="C51" s="47"/>
      <c r="D51" s="50"/>
      <c r="E51" s="51"/>
      <c r="F51" s="47"/>
      <c r="G51" s="52" t="s">
        <v>18</v>
      </c>
      <c r="H51" s="52"/>
      <c r="I51" s="185" t="s">
        <v>19</v>
      </c>
      <c r="J51" s="185"/>
      <c r="K51" s="54" t="s">
        <v>20</v>
      </c>
      <c r="L51" s="54"/>
      <c r="M51" s="186" t="s">
        <v>21</v>
      </c>
      <c r="N51" s="186"/>
    </row>
    <row r="52" spans="1:15">
      <c r="A52" s="47"/>
      <c r="B52" s="47"/>
      <c r="C52" s="47"/>
      <c r="D52" s="57" t="s">
        <v>22</v>
      </c>
      <c r="E52" s="57" t="s">
        <v>13</v>
      </c>
      <c r="F52" s="47"/>
      <c r="G52" s="45" t="s">
        <v>23</v>
      </c>
      <c r="H52" s="57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5" customHeight="1" ht="22.5">
      <c r="A53" s="366">
        <v>29</v>
      </c>
      <c r="B53" s="716" t="s">
        <v>1342</v>
      </c>
      <c r="C53" s="717"/>
      <c r="D53" s="718"/>
      <c r="E53" s="718"/>
      <c r="F53" s="719"/>
      <c r="G53" s="718"/>
      <c r="H53" s="720"/>
      <c r="I53" s="718"/>
      <c r="J53" s="235"/>
      <c r="K53" s="718"/>
      <c r="L53" s="235"/>
      <c r="M53" s="230"/>
      <c r="N53" s="231"/>
    </row>
    <row r="54" spans="1:15">
      <c r="A54" s="370">
        <v>30</v>
      </c>
      <c r="B54" s="716"/>
      <c r="C54" s="717"/>
      <c r="D54" s="718"/>
      <c r="E54" s="718"/>
      <c r="F54" s="719"/>
      <c r="G54" s="718"/>
      <c r="H54" s="720"/>
      <c r="I54" s="718"/>
      <c r="J54" s="721"/>
      <c r="K54" s="718"/>
      <c r="L54" s="235"/>
      <c r="M54" s="230"/>
      <c r="N54" s="231"/>
    </row>
    <row r="55" spans="1:15">
      <c r="A55" s="366">
        <v>31</v>
      </c>
      <c r="B55" s="716" t="s">
        <v>1838</v>
      </c>
      <c r="C55" s="717"/>
      <c r="D55" s="718"/>
      <c r="E55" s="718"/>
      <c r="F55" s="719">
        <f>H55+J55+L55+N55</f>
        <v>90750</v>
      </c>
      <c r="G55" s="718"/>
      <c r="H55" s="722">
        <v>30250</v>
      </c>
      <c r="I55" s="718"/>
      <c r="J55" s="722">
        <v>30250</v>
      </c>
      <c r="K55" s="718"/>
      <c r="L55" s="722">
        <v>30250</v>
      </c>
      <c r="M55" s="230"/>
      <c r="N55" s="231"/>
    </row>
    <row r="56" spans="1:15">
      <c r="A56" s="370">
        <v>32</v>
      </c>
      <c r="B56" s="716" t="s">
        <v>1344</v>
      </c>
      <c r="C56" s="717"/>
      <c r="D56" s="718"/>
      <c r="E56" s="718"/>
      <c r="F56" s="719">
        <f>H56+J56+L56+N56</f>
        <v>61250</v>
      </c>
      <c r="G56" s="718"/>
      <c r="H56" s="722">
        <v>23588</v>
      </c>
      <c r="I56" s="718"/>
      <c r="J56" s="722">
        <v>19311</v>
      </c>
      <c r="K56" s="718"/>
      <c r="L56" s="722">
        <v>18351</v>
      </c>
      <c r="M56" s="230"/>
      <c r="N56" s="231"/>
    </row>
    <row r="57" spans="1:15">
      <c r="A57" s="366">
        <v>33</v>
      </c>
      <c r="B57" s="716" t="s">
        <v>1345</v>
      </c>
      <c r="C57" s="717"/>
      <c r="D57" s="718"/>
      <c r="E57" s="718"/>
      <c r="F57" s="719">
        <v>37200</v>
      </c>
      <c r="G57" s="718"/>
      <c r="H57" s="722">
        <v>9000</v>
      </c>
      <c r="I57" s="718"/>
      <c r="J57" s="722">
        <v>9000</v>
      </c>
      <c r="K57" s="718"/>
      <c r="L57" s="723" t="s">
        <v>1346</v>
      </c>
      <c r="M57" s="230"/>
      <c r="N57" s="723" t="s">
        <v>1346</v>
      </c>
    </row>
    <row r="58" spans="1:15">
      <c r="A58" s="928">
        <v>34</v>
      </c>
      <c r="B58" s="716" t="s">
        <v>1347</v>
      </c>
      <c r="C58" s="929"/>
      <c r="D58" s="727"/>
      <c r="E58" s="727"/>
      <c r="F58" s="729">
        <v>10800</v>
      </c>
      <c r="G58" s="727"/>
      <c r="H58" s="930">
        <v>3000</v>
      </c>
      <c r="I58" s="727"/>
      <c r="J58" s="931">
        <v>3000</v>
      </c>
      <c r="K58" s="727"/>
      <c r="L58" s="932" t="s">
        <v>1348</v>
      </c>
      <c r="M58" s="233"/>
      <c r="N58" s="932" t="s">
        <v>1348</v>
      </c>
    </row>
    <row r="59" spans="1:15">
      <c r="A59" s="366">
        <v>35</v>
      </c>
      <c r="B59" s="716" t="s">
        <v>1839</v>
      </c>
      <c r="C59" s="717"/>
      <c r="D59" s="718"/>
      <c r="E59" s="718"/>
      <c r="F59" s="719">
        <v>50000</v>
      </c>
      <c r="G59" s="718"/>
      <c r="H59" s="722"/>
      <c r="I59" s="718"/>
      <c r="J59" s="300"/>
      <c r="K59" s="718"/>
      <c r="L59" s="724"/>
      <c r="M59" s="230"/>
      <c r="N59" s="724"/>
    </row>
    <row r="60" spans="1:15">
      <c r="A60" s="21" t="s">
        <v>82</v>
      </c>
      <c r="B60" s="22"/>
      <c r="C60" s="270">
        <f>SUM(C53:C58)</f>
        <v>0</v>
      </c>
      <c r="D60" s="271">
        <f>SUM(D53:D58)</f>
        <v>0</v>
      </c>
      <c r="E60" s="272"/>
      <c r="F60" s="270">
        <f>SUM(F53:F58)</f>
        <v>200000</v>
      </c>
      <c r="G60" s="215">
        <f>SUM(G53:G58)</f>
        <v>0</v>
      </c>
      <c r="H60" s="212">
        <f>SUM(H53:H58)</f>
        <v>65838</v>
      </c>
      <c r="I60" s="216">
        <f>SUM(I53:I58)</f>
        <v>0</v>
      </c>
      <c r="J60" s="217">
        <f>SUM(J53:J58)</f>
        <v>61561</v>
      </c>
      <c r="K60" s="216">
        <f>SUM(K53:K58)</f>
        <v>0</v>
      </c>
      <c r="L60" s="212">
        <f>SUM(L53:L58)</f>
        <v>48601</v>
      </c>
      <c r="M60" s="212">
        <f>SUM(M53:M58)</f>
        <v>0</v>
      </c>
      <c r="N60" s="218">
        <f>SUM(N53:N58)</f>
        <v>0</v>
      </c>
    </row>
    <row r="61" spans="1:15">
      <c r="A61" s="21" t="s">
        <v>141</v>
      </c>
      <c r="B61" s="22"/>
      <c r="C61" s="270"/>
      <c r="D61" s="271"/>
      <c r="E61" s="272"/>
      <c r="F61" s="270">
        <f>SUM(F40,F60)</f>
        <v>350430</v>
      </c>
      <c r="G61" s="373"/>
      <c r="H61" s="270"/>
      <c r="I61" s="374"/>
      <c r="J61" s="375"/>
      <c r="K61" s="374"/>
      <c r="L61" s="270"/>
      <c r="M61" s="270"/>
      <c r="N61" s="376"/>
    </row>
    <row r="62" spans="1:15">
      <c r="A62" s="181" t="s">
        <v>0</v>
      </c>
      <c r="B62" s="181"/>
      <c r="C62" s="181"/>
    </row>
    <row r="63" spans="1:15">
      <c r="A63" s="817"/>
      <c r="B63" s="815"/>
      <c r="C63" s="815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</row>
    <row r="64" spans="1:15" customHeight="1" ht="15.75">
      <c r="A64" s="127"/>
      <c r="B64" s="127"/>
      <c r="C64" s="127"/>
      <c r="D64" s="127"/>
      <c r="E64" s="127"/>
      <c r="F64" s="818"/>
      <c r="G64" s="818"/>
      <c r="H64" s="818"/>
      <c r="I64" s="818"/>
      <c r="J64" s="127"/>
      <c r="K64" s="127"/>
      <c r="L64" s="127"/>
      <c r="M64" s="127"/>
      <c r="N64" s="127"/>
    </row>
    <row r="65" spans="1:15">
      <c r="A65" s="127"/>
      <c r="B65" s="127"/>
      <c r="C65" s="127"/>
      <c r="D65" s="127"/>
      <c r="E65" s="127"/>
      <c r="F65" s="127"/>
      <c r="G65" s="819"/>
      <c r="H65" s="819"/>
      <c r="I65" s="127"/>
      <c r="J65" s="127"/>
      <c r="K65" s="127"/>
      <c r="L65" s="127"/>
      <c r="M65" s="127"/>
      <c r="N65" s="127"/>
    </row>
    <row r="66" spans="1:1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</row>
    <row r="67" spans="1:15">
      <c r="A67" s="820"/>
      <c r="B67" s="820"/>
      <c r="C67" s="820"/>
      <c r="D67" s="820"/>
      <c r="E67" s="123"/>
      <c r="F67" s="123"/>
      <c r="G67" s="123"/>
      <c r="H67" s="123"/>
      <c r="I67" s="123"/>
      <c r="J67" s="123"/>
      <c r="K67" s="123"/>
      <c r="L67" s="123"/>
      <c r="M67" s="123"/>
      <c r="N67" s="123"/>
    </row>
    <row r="68" spans="1:15">
      <c r="A68" s="821"/>
      <c r="B68" s="821"/>
      <c r="C68" s="821"/>
      <c r="D68" s="821"/>
      <c r="E68" s="821"/>
      <c r="F68" s="822"/>
      <c r="G68" s="822"/>
      <c r="H68" s="822"/>
      <c r="I68" s="822"/>
      <c r="J68" s="822"/>
      <c r="K68" s="823"/>
      <c r="L68" s="823"/>
      <c r="M68" s="823"/>
      <c r="N68" s="823"/>
    </row>
    <row r="69" spans="1:15">
      <c r="A69" s="824"/>
      <c r="B69" s="824"/>
      <c r="C69" s="824"/>
      <c r="D69" s="824"/>
      <c r="E69" s="824"/>
      <c r="F69" s="286"/>
      <c r="G69" s="822"/>
      <c r="H69" s="822"/>
      <c r="I69" s="822"/>
      <c r="J69" s="822"/>
      <c r="K69" s="824"/>
      <c r="L69" s="824"/>
      <c r="M69" s="824"/>
      <c r="N69" s="824"/>
    </row>
    <row r="70" spans="1:15">
      <c r="A70" s="825"/>
      <c r="B70" s="825"/>
      <c r="C70" s="825"/>
      <c r="D70" s="825"/>
      <c r="E70" s="825"/>
      <c r="F70" s="825"/>
      <c r="G70" s="822"/>
      <c r="H70" s="822"/>
      <c r="I70" s="822"/>
      <c r="J70" s="822"/>
      <c r="K70" s="822"/>
      <c r="L70" s="822"/>
      <c r="M70" s="822"/>
      <c r="N70" s="822"/>
    </row>
    <row r="71" spans="1:15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22"/>
      <c r="L71" s="822"/>
      <c r="M71" s="822"/>
      <c r="N71" s="822"/>
    </row>
    <row r="72" spans="1:15">
      <c r="A72" s="825"/>
      <c r="B72" s="825"/>
      <c r="C72" s="825"/>
      <c r="D72" s="826"/>
      <c r="E72" s="826"/>
      <c r="F72" s="825"/>
      <c r="G72" s="286"/>
      <c r="H72" s="826"/>
      <c r="I72" s="826"/>
      <c r="J72" s="826"/>
      <c r="K72" s="826"/>
      <c r="L72" s="826"/>
      <c r="M72" s="826"/>
      <c r="N72" s="826"/>
    </row>
    <row r="73" spans="1:15">
      <c r="A73" s="827"/>
      <c r="B73" s="933"/>
      <c r="C73" s="829"/>
      <c r="D73" s="830"/>
      <c r="E73" s="830"/>
      <c r="F73" s="831"/>
      <c r="G73" s="830"/>
      <c r="H73" s="832"/>
      <c r="I73" s="830"/>
      <c r="J73" s="833"/>
      <c r="K73" s="830"/>
      <c r="L73" s="833"/>
      <c r="M73" s="834"/>
      <c r="N73" s="835"/>
    </row>
    <row r="74" spans="1:15">
      <c r="A74" s="836"/>
      <c r="B74" s="933"/>
      <c r="C74" s="829"/>
      <c r="D74" s="830"/>
      <c r="E74" s="830"/>
      <c r="F74" s="831"/>
      <c r="G74" s="830"/>
      <c r="H74" s="832"/>
      <c r="I74" s="830"/>
      <c r="J74" s="837"/>
      <c r="K74" s="830"/>
      <c r="L74" s="833"/>
      <c r="M74" s="834"/>
      <c r="N74" s="835"/>
    </row>
    <row r="75" spans="1:15">
      <c r="A75" s="836"/>
      <c r="B75" s="933"/>
      <c r="C75" s="829"/>
      <c r="D75" s="830"/>
      <c r="E75" s="830"/>
      <c r="F75" s="831"/>
      <c r="G75" s="830"/>
      <c r="H75" s="934"/>
      <c r="I75" s="830"/>
      <c r="J75" s="934"/>
      <c r="K75" s="830"/>
      <c r="L75" s="934"/>
      <c r="M75" s="834"/>
      <c r="N75" s="835"/>
    </row>
    <row r="76" spans="1:15">
      <c r="A76" s="836"/>
      <c r="B76" s="933"/>
      <c r="C76" s="829"/>
      <c r="D76" s="830"/>
      <c r="E76" s="830"/>
      <c r="F76" s="831"/>
      <c r="G76" s="830"/>
      <c r="H76" s="934"/>
      <c r="I76" s="830"/>
      <c r="J76" s="934"/>
      <c r="K76" s="830"/>
      <c r="L76" s="934"/>
      <c r="M76" s="834"/>
      <c r="N76" s="835"/>
    </row>
    <row r="77" spans="1:15">
      <c r="A77" s="836"/>
      <c r="B77" s="933"/>
      <c r="C77" s="829"/>
      <c r="D77" s="830"/>
      <c r="E77" s="830"/>
      <c r="F77" s="831"/>
      <c r="G77" s="830"/>
      <c r="H77" s="934"/>
      <c r="I77" s="830"/>
      <c r="J77" s="934"/>
      <c r="K77" s="830"/>
      <c r="L77" s="935"/>
      <c r="M77" s="834"/>
      <c r="N77" s="935"/>
    </row>
    <row r="78" spans="1:15">
      <c r="A78" s="836"/>
      <c r="B78" s="933"/>
      <c r="C78" s="829"/>
      <c r="D78" s="830"/>
      <c r="E78" s="830"/>
      <c r="F78" s="831"/>
      <c r="G78" s="830"/>
      <c r="H78" s="934"/>
      <c r="I78" s="830"/>
      <c r="J78" s="936"/>
      <c r="K78" s="830"/>
      <c r="L78" s="937"/>
      <c r="M78" s="834"/>
      <c r="N78" s="937"/>
    </row>
    <row r="79" spans="1:15">
      <c r="A79" s="836"/>
      <c r="B79" s="828"/>
      <c r="C79" s="829"/>
      <c r="D79" s="830"/>
      <c r="E79" s="830"/>
      <c r="F79" s="831"/>
      <c r="G79" s="830"/>
      <c r="H79" s="832"/>
      <c r="I79" s="830"/>
      <c r="J79" s="837"/>
      <c r="K79" s="830"/>
      <c r="L79" s="833"/>
      <c r="M79" s="834"/>
      <c r="N79" s="835"/>
    </row>
    <row r="80" spans="1:15">
      <c r="A80" s="836"/>
      <c r="B80" s="828"/>
      <c r="C80" s="829"/>
      <c r="D80" s="830"/>
      <c r="E80" s="830"/>
      <c r="F80" s="831"/>
      <c r="G80" s="830"/>
      <c r="H80" s="828"/>
      <c r="I80" s="830"/>
      <c r="J80" s="833"/>
      <c r="K80" s="830"/>
      <c r="L80" s="838"/>
      <c r="M80" s="834"/>
      <c r="N80" s="835"/>
    </row>
    <row r="81" spans="1:15">
      <c r="A81" s="836"/>
      <c r="B81" s="828"/>
      <c r="C81" s="829"/>
      <c r="D81" s="830"/>
      <c r="E81" s="830"/>
      <c r="F81" s="831"/>
      <c r="G81" s="830"/>
      <c r="H81" s="832"/>
      <c r="I81" s="830"/>
      <c r="J81" s="837"/>
      <c r="K81" s="830"/>
      <c r="L81" s="833"/>
      <c r="M81" s="834"/>
      <c r="N81" s="839"/>
    </row>
    <row r="82" spans="1:15">
      <c r="A82" s="836"/>
      <c r="B82" s="840"/>
      <c r="C82" s="829"/>
      <c r="D82" s="830"/>
      <c r="E82" s="830"/>
      <c r="F82" s="831"/>
      <c r="G82" s="830"/>
      <c r="H82" s="833"/>
      <c r="I82" s="838"/>
      <c r="J82" s="838"/>
      <c r="K82" s="830"/>
      <c r="L82" s="833"/>
      <c r="M82" s="834"/>
      <c r="N82" s="839"/>
    </row>
    <row r="83" spans="1:15">
      <c r="A83" s="836"/>
      <c r="B83" s="828"/>
      <c r="C83" s="829"/>
      <c r="D83" s="830"/>
      <c r="E83" s="830"/>
      <c r="F83" s="831"/>
      <c r="G83" s="830"/>
      <c r="H83" s="833"/>
      <c r="I83" s="838"/>
      <c r="J83" s="838"/>
      <c r="K83" s="830"/>
      <c r="L83" s="833"/>
      <c r="M83" s="834"/>
      <c r="N83" s="835"/>
    </row>
    <row r="84" spans="1:15">
      <c r="A84" s="836"/>
      <c r="B84" s="828"/>
      <c r="C84" s="829"/>
      <c r="D84" s="830"/>
      <c r="E84" s="830"/>
      <c r="F84" s="841"/>
      <c r="G84" s="842"/>
      <c r="H84" s="843"/>
      <c r="I84" s="842"/>
      <c r="J84" s="844"/>
      <c r="K84" s="842"/>
      <c r="L84" s="843"/>
      <c r="M84" s="834"/>
      <c r="N84" s="839"/>
    </row>
    <row r="85" spans="1:15">
      <c r="A85" s="836"/>
      <c r="B85" s="828"/>
      <c r="C85" s="829"/>
      <c r="D85" s="830"/>
      <c r="E85" s="830"/>
      <c r="F85" s="833"/>
      <c r="G85" s="830"/>
      <c r="H85" s="832"/>
      <c r="I85" s="838"/>
      <c r="J85" s="838"/>
      <c r="K85" s="830"/>
      <c r="L85" s="832"/>
      <c r="M85" s="834"/>
      <c r="N85" s="835"/>
    </row>
    <row r="86" spans="1:15">
      <c r="A86" s="836"/>
      <c r="B86" s="828"/>
      <c r="C86" s="829"/>
      <c r="D86" s="830"/>
      <c r="E86" s="830"/>
      <c r="F86" s="833"/>
      <c r="G86" s="830"/>
      <c r="H86" s="832"/>
      <c r="I86" s="838"/>
      <c r="J86" s="838"/>
      <c r="K86" s="830"/>
      <c r="L86" s="832"/>
      <c r="M86" s="834"/>
      <c r="N86" s="839"/>
    </row>
    <row r="87" spans="1:15">
      <c r="A87" s="836"/>
      <c r="B87" s="828"/>
      <c r="C87" s="829"/>
      <c r="D87" s="830"/>
      <c r="E87" s="830"/>
      <c r="F87" s="833"/>
      <c r="G87" s="830"/>
      <c r="H87" s="832"/>
      <c r="I87" s="838"/>
      <c r="J87" s="838"/>
      <c r="K87" s="830"/>
      <c r="L87" s="832"/>
      <c r="M87" s="834"/>
      <c r="N87" s="839"/>
    </row>
    <row r="88" spans="1:15">
      <c r="A88" s="836"/>
      <c r="B88" s="828"/>
      <c r="C88" s="829"/>
      <c r="D88" s="830"/>
      <c r="E88" s="830"/>
      <c r="F88" s="833"/>
      <c r="G88" s="830"/>
      <c r="H88" s="832"/>
      <c r="I88" s="838"/>
      <c r="J88" s="838"/>
      <c r="K88" s="830"/>
      <c r="L88" s="832"/>
      <c r="M88" s="834"/>
      <c r="N88" s="835"/>
    </row>
    <row r="89" spans="1:15">
      <c r="A89" s="836"/>
      <c r="B89" s="828"/>
      <c r="C89" s="829"/>
      <c r="D89" s="830"/>
      <c r="E89" s="830"/>
      <c r="F89" s="833"/>
      <c r="G89" s="830"/>
      <c r="H89" s="832"/>
      <c r="I89" s="838"/>
      <c r="J89" s="838"/>
      <c r="K89" s="830"/>
      <c r="L89" s="832"/>
      <c r="M89" s="834"/>
      <c r="N89" s="839"/>
    </row>
    <row r="90" spans="1:15">
      <c r="A90" s="836"/>
      <c r="B90" s="840"/>
      <c r="C90" s="829"/>
      <c r="D90" s="830"/>
      <c r="E90" s="830"/>
      <c r="F90" s="833"/>
      <c r="G90" s="830"/>
      <c r="H90" s="832"/>
      <c r="I90" s="838"/>
      <c r="J90" s="838"/>
      <c r="K90" s="830"/>
      <c r="L90" s="832"/>
      <c r="M90" s="834"/>
      <c r="N90" s="835"/>
    </row>
    <row r="91" spans="1:15">
      <c r="A91" s="836"/>
      <c r="B91" s="845"/>
      <c r="C91" s="829"/>
      <c r="D91" s="830"/>
      <c r="E91" s="830"/>
      <c r="F91" s="831"/>
      <c r="G91" s="830"/>
      <c r="H91" s="832"/>
      <c r="I91" s="830"/>
      <c r="J91" s="833"/>
      <c r="K91" s="830"/>
      <c r="L91" s="833"/>
      <c r="M91" s="834"/>
      <c r="N91" s="835"/>
    </row>
    <row r="92" spans="1:15">
      <c r="A92" s="836"/>
      <c r="B92" s="846"/>
      <c r="C92" s="829"/>
      <c r="D92" s="830"/>
      <c r="E92" s="830"/>
      <c r="F92" s="831"/>
      <c r="G92" s="830"/>
      <c r="H92" s="828"/>
      <c r="I92" s="830"/>
      <c r="J92" s="833"/>
      <c r="K92" s="830"/>
      <c r="L92" s="838"/>
      <c r="M92" s="834"/>
      <c r="N92" s="835"/>
    </row>
    <row r="93" spans="1:15">
      <c r="A93" s="836"/>
      <c r="B93" s="847"/>
      <c r="C93" s="829"/>
      <c r="D93" s="848"/>
      <c r="E93" s="848"/>
      <c r="F93" s="841"/>
      <c r="G93" s="848"/>
      <c r="H93" s="849"/>
      <c r="I93" s="848"/>
      <c r="J93" s="850"/>
      <c r="K93" s="848"/>
      <c r="L93" s="850"/>
      <c r="M93" s="834"/>
      <c r="N93" s="851"/>
    </row>
    <row r="94" spans="1:15">
      <c r="A94" s="836"/>
      <c r="B94" s="852"/>
      <c r="C94" s="829"/>
      <c r="D94" s="848"/>
      <c r="E94" s="848"/>
      <c r="F94" s="853"/>
      <c r="G94" s="848"/>
      <c r="H94" s="849"/>
      <c r="I94" s="848"/>
      <c r="J94" s="850"/>
      <c r="K94" s="848"/>
      <c r="L94" s="850"/>
      <c r="M94" s="834"/>
      <c r="N94" s="835"/>
    </row>
    <row r="95" spans="1:15">
      <c r="A95" s="836"/>
      <c r="B95" s="852"/>
      <c r="C95" s="829"/>
      <c r="D95" s="848"/>
      <c r="E95" s="848"/>
      <c r="F95" s="853"/>
      <c r="G95" s="848"/>
      <c r="H95" s="849"/>
      <c r="I95" s="848"/>
      <c r="J95" s="850"/>
      <c r="K95" s="848"/>
      <c r="L95" s="850"/>
      <c r="M95" s="834"/>
      <c r="N95" s="835"/>
    </row>
    <row r="96" spans="1:15">
      <c r="A96" s="836"/>
      <c r="B96" s="852"/>
      <c r="C96" s="829"/>
      <c r="D96" s="848"/>
      <c r="E96" s="848"/>
      <c r="F96" s="835"/>
      <c r="G96" s="848"/>
      <c r="H96" s="854"/>
      <c r="I96" s="855"/>
      <c r="J96" s="855"/>
      <c r="K96" s="848"/>
      <c r="L96" s="856"/>
      <c r="M96" s="834"/>
      <c r="N96" s="835"/>
    </row>
    <row r="97" spans="1:15">
      <c r="A97" s="836"/>
      <c r="B97" s="852"/>
      <c r="C97" s="829"/>
      <c r="D97" s="848"/>
      <c r="E97" s="848"/>
      <c r="F97" s="853"/>
      <c r="G97" s="848"/>
      <c r="H97" s="849"/>
      <c r="I97" s="855"/>
      <c r="J97" s="855"/>
      <c r="K97" s="848"/>
      <c r="L97" s="850"/>
      <c r="M97" s="848"/>
      <c r="N97" s="835"/>
    </row>
    <row r="98" spans="1:15">
      <c r="A98" s="836"/>
      <c r="B98" s="852"/>
      <c r="C98" s="829"/>
      <c r="D98" s="848"/>
      <c r="E98" s="848"/>
      <c r="F98" s="835"/>
      <c r="G98" s="835"/>
      <c r="H98" s="857"/>
      <c r="I98" s="856"/>
      <c r="J98" s="856"/>
      <c r="K98" s="835"/>
      <c r="L98" s="856"/>
      <c r="M98" s="848"/>
      <c r="N98" s="835"/>
    </row>
    <row r="99" spans="1:15">
      <c r="A99" s="836"/>
      <c r="B99" s="852"/>
      <c r="C99" s="829"/>
      <c r="D99" s="848"/>
      <c r="E99" s="848"/>
      <c r="F99" s="835"/>
      <c r="G99" s="835"/>
      <c r="H99" s="857"/>
      <c r="I99" s="856"/>
      <c r="J99" s="856"/>
      <c r="K99" s="835"/>
      <c r="L99" s="856"/>
      <c r="M99" s="848"/>
      <c r="N99" s="835"/>
    </row>
    <row r="100" spans="1:15">
      <c r="A100" s="836"/>
      <c r="B100" s="852"/>
      <c r="C100" s="829"/>
      <c r="D100" s="848"/>
      <c r="E100" s="848"/>
      <c r="F100" s="835"/>
      <c r="G100" s="835"/>
      <c r="H100" s="857"/>
      <c r="I100" s="856"/>
      <c r="J100" s="856"/>
      <c r="K100" s="835"/>
      <c r="L100" s="856"/>
      <c r="M100" s="848"/>
      <c r="N100" s="835"/>
    </row>
    <row r="101" spans="1:15">
      <c r="A101" s="858"/>
      <c r="B101" s="858"/>
      <c r="C101" s="285"/>
      <c r="D101" s="286"/>
      <c r="E101" s="287"/>
      <c r="F101" s="285"/>
      <c r="G101" s="859"/>
      <c r="H101" s="285"/>
      <c r="I101" s="289"/>
      <c r="J101" s="290"/>
      <c r="K101" s="289"/>
      <c r="L101" s="285"/>
      <c r="M101" s="285"/>
      <c r="N101" s="291"/>
    </row>
    <row r="102" spans="1:1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</row>
    <row r="103" spans="1:15">
      <c r="A103" s="815"/>
      <c r="B103" s="815"/>
      <c r="C103" s="815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</row>
    <row r="104" spans="1:15">
      <c r="A104" s="817"/>
      <c r="B104" s="815"/>
      <c r="C104" s="815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</row>
    <row r="105" spans="1:15" customHeight="1" ht="15.75">
      <c r="A105" s="127"/>
      <c r="B105" s="127"/>
      <c r="C105" s="127"/>
      <c r="D105" s="127"/>
      <c r="E105" s="127"/>
      <c r="F105" s="818"/>
      <c r="G105" s="818"/>
      <c r="H105" s="818"/>
      <c r="I105" s="818"/>
      <c r="J105" s="127"/>
      <c r="K105" s="127"/>
      <c r="L105" s="127"/>
      <c r="M105" s="127"/>
      <c r="N105" s="127"/>
    </row>
    <row r="106" spans="1:15">
      <c r="A106" s="127"/>
      <c r="B106" s="127"/>
      <c r="C106" s="127"/>
      <c r="D106" s="127"/>
      <c r="E106" s="127"/>
      <c r="F106" s="127"/>
      <c r="G106" s="819"/>
      <c r="H106" s="819"/>
      <c r="I106" s="127"/>
      <c r="J106" s="127"/>
      <c r="K106" s="127"/>
      <c r="L106" s="127"/>
      <c r="M106" s="127"/>
      <c r="N106" s="127"/>
    </row>
    <row r="107" spans="1:15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</row>
    <row r="108" spans="1:15">
      <c r="A108" s="820"/>
      <c r="B108" s="820"/>
      <c r="C108" s="820"/>
      <c r="D108" s="820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</row>
    <row r="109" spans="1:15">
      <c r="A109" s="821"/>
      <c r="B109" s="821"/>
      <c r="C109" s="821"/>
      <c r="D109" s="821"/>
      <c r="E109" s="821"/>
      <c r="F109" s="822"/>
      <c r="G109" s="822"/>
      <c r="H109" s="822"/>
      <c r="I109" s="822"/>
      <c r="J109" s="822"/>
      <c r="K109" s="823"/>
      <c r="L109" s="823"/>
      <c r="M109" s="823"/>
      <c r="N109" s="823"/>
    </row>
    <row r="110" spans="1:15">
      <c r="A110" s="824"/>
      <c r="B110" s="824"/>
      <c r="C110" s="824"/>
      <c r="D110" s="824"/>
      <c r="E110" s="824"/>
      <c r="F110" s="286"/>
      <c r="G110" s="822"/>
      <c r="H110" s="822"/>
      <c r="I110" s="822"/>
      <c r="J110" s="822"/>
      <c r="K110" s="824"/>
      <c r="L110" s="824"/>
      <c r="M110" s="824"/>
      <c r="N110" s="824"/>
    </row>
    <row r="111" spans="1:15">
      <c r="A111" s="825"/>
      <c r="B111" s="825"/>
      <c r="C111" s="825"/>
      <c r="D111" s="825"/>
      <c r="E111" s="825"/>
      <c r="F111" s="825"/>
      <c r="G111" s="822"/>
      <c r="H111" s="822"/>
      <c r="I111" s="822"/>
      <c r="J111" s="822"/>
      <c r="K111" s="822"/>
      <c r="L111" s="822"/>
      <c r="M111" s="822"/>
      <c r="N111" s="822"/>
    </row>
    <row r="112" spans="1:15">
      <c r="A112" s="825"/>
      <c r="B112" s="825"/>
      <c r="C112" s="825"/>
      <c r="D112" s="825"/>
      <c r="E112" s="825"/>
      <c r="F112" s="825"/>
      <c r="G112" s="825"/>
      <c r="H112" s="825"/>
      <c r="I112" s="825"/>
      <c r="J112" s="825"/>
      <c r="K112" s="822"/>
      <c r="L112" s="822"/>
      <c r="M112" s="822"/>
      <c r="N112" s="822"/>
    </row>
    <row r="113" spans="1:15">
      <c r="A113" s="825"/>
      <c r="B113" s="825"/>
      <c r="C113" s="825"/>
      <c r="D113" s="826"/>
      <c r="E113" s="826"/>
      <c r="F113" s="825"/>
      <c r="G113" s="286"/>
      <c r="H113" s="826"/>
      <c r="I113" s="826"/>
      <c r="J113" s="826"/>
      <c r="K113" s="826"/>
      <c r="L113" s="826"/>
      <c r="M113" s="826"/>
      <c r="N113" s="826"/>
    </row>
    <row r="114" spans="1:15">
      <c r="A114" s="827"/>
      <c r="B114" s="860"/>
      <c r="C114" s="829"/>
      <c r="D114" s="848"/>
      <c r="E114" s="848"/>
      <c r="F114" s="835"/>
      <c r="G114" s="835"/>
      <c r="H114" s="857"/>
      <c r="I114" s="861"/>
      <c r="J114" s="856"/>
      <c r="K114" s="835"/>
      <c r="L114" s="856"/>
      <c r="M114" s="848"/>
      <c r="N114" s="835"/>
    </row>
    <row r="115" spans="1:15">
      <c r="A115" s="836"/>
      <c r="B115" s="852"/>
      <c r="C115" s="829"/>
      <c r="D115" s="848"/>
      <c r="E115" s="848"/>
      <c r="F115" s="835"/>
      <c r="G115" s="835"/>
      <c r="H115" s="857"/>
      <c r="I115" s="861"/>
      <c r="J115" s="856"/>
      <c r="K115" s="835"/>
      <c r="L115" s="856"/>
      <c r="M115" s="848"/>
      <c r="N115" s="835"/>
    </row>
    <row r="116" spans="1:15">
      <c r="A116" s="836"/>
      <c r="B116" s="852"/>
      <c r="C116" s="829"/>
      <c r="D116" s="830"/>
      <c r="E116" s="830"/>
      <c r="F116" s="831"/>
      <c r="G116" s="830"/>
      <c r="H116" s="832"/>
      <c r="I116" s="830"/>
      <c r="J116" s="833"/>
      <c r="K116" s="830"/>
      <c r="L116" s="833"/>
      <c r="M116" s="834"/>
      <c r="N116" s="835"/>
    </row>
    <row r="117" spans="1:15">
      <c r="A117" s="858"/>
      <c r="B117" s="858"/>
      <c r="C117" s="285"/>
      <c r="D117" s="286"/>
      <c r="E117" s="287"/>
      <c r="F117" s="285"/>
      <c r="G117" s="288"/>
      <c r="H117" s="285"/>
      <c r="I117" s="289"/>
      <c r="J117" s="290"/>
      <c r="K117" s="289"/>
      <c r="L117" s="285"/>
      <c r="M117" s="285"/>
      <c r="N117" s="291"/>
    </row>
    <row r="118" spans="1:15">
      <c r="A118" s="858"/>
      <c r="B118" s="858"/>
      <c r="C118" s="285"/>
      <c r="D118" s="286"/>
      <c r="E118" s="287"/>
      <c r="F118" s="285"/>
      <c r="G118" s="288"/>
      <c r="H118" s="285"/>
      <c r="I118" s="289"/>
      <c r="J118" s="290"/>
      <c r="K118" s="289"/>
      <c r="L118" s="285"/>
      <c r="M118" s="285"/>
      <c r="N118" s="291"/>
    </row>
    <row r="122" spans="1:15">
      <c r="N122" s="364"/>
    </row>
    <row r="124" spans="1:15">
      <c r="N124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12:H112"/>
    <mergeCell ref="I112:J112"/>
    <mergeCell ref="K112:L112"/>
    <mergeCell ref="M112:N112"/>
    <mergeCell ref="A117:B117"/>
    <mergeCell ref="A118:B118"/>
    <mergeCell ref="A110:E110"/>
    <mergeCell ref="G110:H110"/>
    <mergeCell ref="I110:J110"/>
    <mergeCell ref="K110:N110"/>
    <mergeCell ref="A111:A113"/>
    <mergeCell ref="B111:B113"/>
    <mergeCell ref="C111:C113"/>
    <mergeCell ref="D111:E112"/>
    <mergeCell ref="F111:F113"/>
    <mergeCell ref="G111:N111"/>
    <mergeCell ref="F105:I105"/>
    <mergeCell ref="G106:H106"/>
    <mergeCell ref="A108:D108"/>
    <mergeCell ref="A109:E109"/>
    <mergeCell ref="F109:J109"/>
    <mergeCell ref="K109:N109"/>
    <mergeCell ref="G70:N70"/>
    <mergeCell ref="G71:H71"/>
    <mergeCell ref="I71:J71"/>
    <mergeCell ref="K71:L71"/>
    <mergeCell ref="M71:N71"/>
    <mergeCell ref="A101:B101"/>
    <mergeCell ref="K68:N68"/>
    <mergeCell ref="A69:E69"/>
    <mergeCell ref="G69:H69"/>
    <mergeCell ref="I69:J69"/>
    <mergeCell ref="K69:N69"/>
    <mergeCell ref="A70:A72"/>
    <mergeCell ref="B70:B72"/>
    <mergeCell ref="C70:C72"/>
    <mergeCell ref="D70:E71"/>
    <mergeCell ref="F70:F72"/>
    <mergeCell ref="A60:B60"/>
    <mergeCell ref="A61:B61"/>
    <mergeCell ref="F64:I64"/>
    <mergeCell ref="G65:H65"/>
    <mergeCell ref="A67:D67"/>
    <mergeCell ref="A68:E68"/>
    <mergeCell ref="F68:J68"/>
    <mergeCell ref="A50:A52"/>
    <mergeCell ref="B50:B52"/>
    <mergeCell ref="C50:C52"/>
    <mergeCell ref="D50:E51"/>
    <mergeCell ref="F50:F52"/>
    <mergeCell ref="G50:N50"/>
    <mergeCell ref="G51:H51"/>
    <mergeCell ref="I51:J51"/>
    <mergeCell ref="K51:L51"/>
    <mergeCell ref="M51:N51"/>
    <mergeCell ref="G45:H45"/>
    <mergeCell ref="A47:D47"/>
    <mergeCell ref="A48:E48"/>
    <mergeCell ref="F48:J48"/>
    <mergeCell ref="K48:N48"/>
    <mergeCell ref="A49:E49"/>
    <mergeCell ref="G49:H49"/>
    <mergeCell ref="I49:J49"/>
    <mergeCell ref="K49:N49"/>
    <mergeCell ref="G10:H10"/>
    <mergeCell ref="I10:J10"/>
    <mergeCell ref="K10:L10"/>
    <mergeCell ref="M10:N10"/>
    <mergeCell ref="A40:B40"/>
    <mergeCell ref="F44:I4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1" man="1"/>
    <brk id="61" man="1"/>
    <brk id="10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91"/>
  <sheetViews>
    <sheetView tabSelected="0" workbookViewId="0" zoomScaleNormal="130" view="pageBreakPreview" showGridLines="true" showRowColHeaders="1">
      <selection activeCell="A6" sqref="A6:D6"/>
    </sheetView>
  </sheetViews>
  <sheetFormatPr defaultRowHeight="14.4" outlineLevelRow="0" outlineLevelCol="0"/>
  <cols>
    <col min="1" max="1" width="10.5703125" customWidth="true" style="0"/>
    <col min="2" max="2" width="24.2851562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4257812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4">
      <c r="A1" s="182" t="s">
        <v>0</v>
      </c>
      <c r="B1" s="181"/>
      <c r="C1" s="181"/>
    </row>
    <row r="2" spans="1:14">
      <c r="A2" s="182"/>
      <c r="B2" s="181"/>
      <c r="C2" s="181"/>
    </row>
    <row r="3" spans="1:14">
      <c r="F3" s="938" t="s">
        <v>1</v>
      </c>
      <c r="G3" s="938"/>
      <c r="H3" s="938"/>
      <c r="I3" s="938"/>
    </row>
    <row r="4" spans="1:14">
      <c r="F4" s="939" t="s">
        <v>2</v>
      </c>
      <c r="G4" s="939"/>
      <c r="H4" s="939"/>
      <c r="I4" s="939"/>
    </row>
    <row r="6" spans="1:14" customHeight="1" ht="11.25" s="941" customFormat="1">
      <c r="A6" s="310" t="s">
        <v>3</v>
      </c>
      <c r="B6" s="310"/>
      <c r="C6" s="310"/>
      <c r="D6" s="310"/>
      <c r="E6" s="940"/>
      <c r="F6" s="940"/>
      <c r="G6" s="940"/>
      <c r="H6" s="940"/>
      <c r="I6" s="940"/>
      <c r="J6" s="940"/>
      <c r="K6" s="940"/>
      <c r="L6" s="940"/>
      <c r="M6" s="940"/>
      <c r="N6" s="940"/>
    </row>
    <row r="7" spans="1:14" customHeight="1" ht="11.25" s="941" customFormat="1">
      <c r="A7" s="41" t="s">
        <v>4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1712</v>
      </c>
      <c r="L7" s="43"/>
      <c r="M7" s="43"/>
      <c r="N7" s="43"/>
    </row>
    <row r="8" spans="1:14" customHeight="1" ht="12.75" s="941" customFormat="1">
      <c r="A8" s="942" t="s">
        <v>1840</v>
      </c>
      <c r="B8" s="942"/>
      <c r="C8" s="942"/>
      <c r="D8" s="942"/>
      <c r="E8" s="942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 customHeight="1" ht="11.25" s="941" customFormat="1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 customHeight="1" ht="11.25" s="941" customFormat="1">
      <c r="A10" s="47"/>
      <c r="B10" s="47"/>
      <c r="C10" s="47"/>
      <c r="D10" s="50"/>
      <c r="E10" s="51"/>
      <c r="F10" s="47"/>
      <c r="G10" s="943" t="s">
        <v>18</v>
      </c>
      <c r="H10" s="943"/>
      <c r="I10" s="944" t="s">
        <v>19</v>
      </c>
      <c r="J10" s="944"/>
      <c r="K10" s="945" t="s">
        <v>20</v>
      </c>
      <c r="L10" s="945"/>
      <c r="M10" s="687" t="s">
        <v>21</v>
      </c>
      <c r="N10" s="687"/>
    </row>
    <row r="11" spans="1:14" customHeight="1" ht="11.25" s="941" customFormat="1">
      <c r="A11" s="47"/>
      <c r="B11" s="187"/>
      <c r="C11" s="187"/>
      <c r="D11" s="220" t="s">
        <v>22</v>
      </c>
      <c r="E11" s="220" t="s">
        <v>13</v>
      </c>
      <c r="F11" s="47"/>
      <c r="G11" s="45" t="s">
        <v>23</v>
      </c>
      <c r="H11" s="57" t="s">
        <v>24</v>
      </c>
      <c r="I11" s="57" t="s">
        <v>23</v>
      </c>
      <c r="J11" s="220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4" customHeight="1" ht="22.5" s="941" customFormat="1">
      <c r="A12" s="358">
        <v>1</v>
      </c>
      <c r="B12" s="946" t="s">
        <v>1841</v>
      </c>
      <c r="C12" s="947">
        <v>799</v>
      </c>
      <c r="D12" s="520">
        <v>2</v>
      </c>
      <c r="E12" s="520" t="s">
        <v>505</v>
      </c>
      <c r="F12" s="948">
        <f>D12*C12</f>
        <v>1598</v>
      </c>
      <c r="G12" s="949">
        <v>2</v>
      </c>
      <c r="H12" s="950">
        <f>G12*C12</f>
        <v>1598</v>
      </c>
      <c r="I12" s="951"/>
      <c r="J12" s="952"/>
      <c r="K12" s="953"/>
      <c r="L12" s="954"/>
      <c r="M12" s="954"/>
      <c r="N12" s="954"/>
    </row>
    <row r="13" spans="1:14" customHeight="1" ht="20.25" s="941" customFormat="1">
      <c r="A13" s="156">
        <v>2</v>
      </c>
      <c r="B13" s="946" t="s">
        <v>1842</v>
      </c>
      <c r="C13" s="947">
        <v>98</v>
      </c>
      <c r="D13" s="520">
        <v>2</v>
      </c>
      <c r="E13" s="520" t="s">
        <v>1843</v>
      </c>
      <c r="F13" s="948">
        <f>D13*C13</f>
        <v>196</v>
      </c>
      <c r="G13" s="955">
        <v>2</v>
      </c>
      <c r="H13" s="950">
        <f>G13*C13</f>
        <v>196</v>
      </c>
      <c r="I13" s="951"/>
      <c r="J13" s="952"/>
      <c r="K13" s="956"/>
      <c r="L13" s="957"/>
      <c r="M13" s="156"/>
      <c r="N13" s="958"/>
    </row>
    <row r="14" spans="1:14" customHeight="1" ht="11.25" s="941" customFormat="1">
      <c r="A14" s="156">
        <v>3</v>
      </c>
      <c r="B14" s="946" t="s">
        <v>1844</v>
      </c>
      <c r="C14" s="947">
        <v>120</v>
      </c>
      <c r="D14" s="520">
        <v>2</v>
      </c>
      <c r="E14" s="520" t="s">
        <v>323</v>
      </c>
      <c r="F14" s="948">
        <f>D14*C14</f>
        <v>240</v>
      </c>
      <c r="G14" s="955">
        <v>2</v>
      </c>
      <c r="H14" s="950">
        <f>G14*C14</f>
        <v>240</v>
      </c>
      <c r="I14" s="951"/>
      <c r="J14" s="952"/>
      <c r="K14" s="956"/>
      <c r="L14" s="957"/>
      <c r="M14" s="156"/>
      <c r="N14" s="958"/>
    </row>
    <row r="15" spans="1:14" customHeight="1" ht="11.25" s="941" customFormat="1">
      <c r="A15" s="358">
        <v>4</v>
      </c>
      <c r="B15" s="946" t="s">
        <v>1845</v>
      </c>
      <c r="C15" s="947">
        <v>320</v>
      </c>
      <c r="D15" s="520">
        <v>1</v>
      </c>
      <c r="E15" s="520" t="s">
        <v>323</v>
      </c>
      <c r="F15" s="948">
        <f>D15*C15</f>
        <v>320</v>
      </c>
      <c r="G15" s="955">
        <v>1</v>
      </c>
      <c r="H15" s="950">
        <f>G15*C15</f>
        <v>320</v>
      </c>
      <c r="I15" s="951"/>
      <c r="J15" s="952"/>
      <c r="K15" s="956"/>
      <c r="L15" s="957"/>
      <c r="M15" s="156"/>
      <c r="N15" s="958"/>
    </row>
    <row r="16" spans="1:14" customHeight="1" ht="11.25" s="941" customFormat="1">
      <c r="A16" s="156">
        <v>5</v>
      </c>
      <c r="B16" s="946" t="s">
        <v>44</v>
      </c>
      <c r="C16" s="947">
        <v>89</v>
      </c>
      <c r="D16" s="520">
        <v>12</v>
      </c>
      <c r="E16" s="520" t="s">
        <v>46</v>
      </c>
      <c r="F16" s="948">
        <f>D16*C16</f>
        <v>1068</v>
      </c>
      <c r="G16" s="955">
        <v>12</v>
      </c>
      <c r="H16" s="950">
        <f>G16*C16</f>
        <v>1068</v>
      </c>
      <c r="I16" s="951"/>
      <c r="J16" s="952"/>
      <c r="K16" s="956"/>
      <c r="L16" s="957"/>
      <c r="M16" s="156"/>
      <c r="N16" s="958"/>
    </row>
    <row r="17" spans="1:14" customHeight="1" ht="11.25" s="941" customFormat="1">
      <c r="A17" s="156">
        <v>6</v>
      </c>
      <c r="B17" s="946" t="s">
        <v>1846</v>
      </c>
      <c r="C17" s="947">
        <v>35</v>
      </c>
      <c r="D17" s="520">
        <v>12</v>
      </c>
      <c r="E17" s="520" t="s">
        <v>46</v>
      </c>
      <c r="F17" s="948">
        <f>D17*C17</f>
        <v>420</v>
      </c>
      <c r="G17" s="955">
        <v>12</v>
      </c>
      <c r="H17" s="950">
        <f>G17*C17</f>
        <v>420</v>
      </c>
      <c r="I17" s="951"/>
      <c r="J17" s="952"/>
      <c r="K17" s="956"/>
      <c r="L17" s="957"/>
      <c r="M17" s="156"/>
      <c r="N17" s="958"/>
    </row>
    <row r="18" spans="1:14" customHeight="1" ht="11.25" s="941" customFormat="1">
      <c r="A18" s="358">
        <v>7</v>
      </c>
      <c r="B18" s="946" t="s">
        <v>1847</v>
      </c>
      <c r="C18" s="947">
        <v>65</v>
      </c>
      <c r="D18" s="520">
        <v>7</v>
      </c>
      <c r="E18" s="520" t="s">
        <v>323</v>
      </c>
      <c r="F18" s="948">
        <f>D18*C18</f>
        <v>455</v>
      </c>
      <c r="G18" s="955">
        <v>7</v>
      </c>
      <c r="H18" s="950">
        <f>G18*C18</f>
        <v>455</v>
      </c>
      <c r="I18" s="951"/>
      <c r="J18" s="952"/>
      <c r="K18" s="956"/>
      <c r="L18" s="957"/>
      <c r="M18" s="156"/>
      <c r="N18" s="958"/>
    </row>
    <row r="19" spans="1:14" customHeight="1" ht="11.25" s="941" customFormat="1">
      <c r="A19" s="156">
        <v>8</v>
      </c>
      <c r="B19" s="946" t="s">
        <v>1848</v>
      </c>
      <c r="C19" s="947">
        <v>600</v>
      </c>
      <c r="D19" s="520">
        <v>7</v>
      </c>
      <c r="E19" s="520" t="s">
        <v>381</v>
      </c>
      <c r="F19" s="948">
        <f>D19*C19</f>
        <v>4200</v>
      </c>
      <c r="G19" s="955">
        <v>7</v>
      </c>
      <c r="H19" s="950">
        <f>G19*C19</f>
        <v>4200</v>
      </c>
      <c r="I19" s="951"/>
      <c r="J19" s="952"/>
      <c r="K19" s="956"/>
      <c r="L19" s="957"/>
      <c r="M19" s="156"/>
      <c r="N19" s="958"/>
    </row>
    <row r="20" spans="1:14" customHeight="1" ht="11.25" s="941" customFormat="1">
      <c r="A20" s="156">
        <v>9</v>
      </c>
      <c r="B20" s="946" t="s">
        <v>1849</v>
      </c>
      <c r="C20" s="947">
        <v>59</v>
      </c>
      <c r="D20" s="520">
        <v>10</v>
      </c>
      <c r="E20" s="520" t="s">
        <v>1843</v>
      </c>
      <c r="F20" s="948">
        <f>D20*C20</f>
        <v>590</v>
      </c>
      <c r="G20" s="955">
        <v>10</v>
      </c>
      <c r="H20" s="950">
        <f>G20*C20</f>
        <v>590</v>
      </c>
      <c r="I20" s="951"/>
      <c r="J20" s="952"/>
      <c r="K20" s="956"/>
      <c r="L20" s="957"/>
      <c r="M20" s="156"/>
      <c r="N20" s="958"/>
    </row>
    <row r="21" spans="1:14" customHeight="1" ht="11.25" s="941" customFormat="1">
      <c r="A21" s="358">
        <v>10</v>
      </c>
      <c r="B21" s="946" t="s">
        <v>1850</v>
      </c>
      <c r="C21" s="947">
        <v>25</v>
      </c>
      <c r="D21" s="520">
        <v>7</v>
      </c>
      <c r="E21" s="520" t="s">
        <v>46</v>
      </c>
      <c r="F21" s="948">
        <f>D21*C21</f>
        <v>175</v>
      </c>
      <c r="G21" s="955">
        <v>7</v>
      </c>
      <c r="H21" s="950">
        <f>G21*C21</f>
        <v>175</v>
      </c>
      <c r="I21" s="951"/>
      <c r="J21" s="952"/>
      <c r="K21" s="956"/>
      <c r="L21" s="957"/>
      <c r="M21" s="156"/>
      <c r="N21" s="958"/>
    </row>
    <row r="22" spans="1:14" customHeight="1" ht="22.5" s="941" customFormat="1">
      <c r="A22" s="156">
        <v>11</v>
      </c>
      <c r="B22" s="946" t="s">
        <v>1851</v>
      </c>
      <c r="C22" s="947">
        <v>35</v>
      </c>
      <c r="D22" s="520">
        <v>3</v>
      </c>
      <c r="E22" s="520" t="s">
        <v>46</v>
      </c>
      <c r="F22" s="948">
        <f>D22*C22</f>
        <v>105</v>
      </c>
      <c r="G22" s="955">
        <v>3</v>
      </c>
      <c r="H22" s="950">
        <f>G22*C22</f>
        <v>105</v>
      </c>
      <c r="I22" s="951"/>
      <c r="J22" s="952"/>
      <c r="K22" s="956"/>
      <c r="L22" s="957"/>
      <c r="M22" s="156"/>
      <c r="N22" s="958"/>
    </row>
    <row r="23" spans="1:14" customHeight="1" ht="22.5" s="941" customFormat="1">
      <c r="A23" s="358">
        <v>12</v>
      </c>
      <c r="B23" s="946" t="s">
        <v>163</v>
      </c>
      <c r="C23" s="947">
        <v>35</v>
      </c>
      <c r="D23" s="520">
        <v>9</v>
      </c>
      <c r="E23" s="520" t="s">
        <v>46</v>
      </c>
      <c r="F23" s="948">
        <f>D23*C23</f>
        <v>315</v>
      </c>
      <c r="G23" s="955">
        <v>9</v>
      </c>
      <c r="H23" s="950">
        <f>G23*C23</f>
        <v>315</v>
      </c>
      <c r="I23" s="951"/>
      <c r="J23" s="952"/>
      <c r="K23" s="956"/>
      <c r="L23" s="957"/>
      <c r="M23" s="156"/>
      <c r="N23" s="958"/>
    </row>
    <row r="24" spans="1:14" customHeight="1" ht="11.25" s="941" customFormat="1">
      <c r="A24" s="156">
        <v>13</v>
      </c>
      <c r="B24" s="946" t="s">
        <v>1852</v>
      </c>
      <c r="C24" s="947">
        <v>220</v>
      </c>
      <c r="D24" s="520">
        <v>3</v>
      </c>
      <c r="E24" s="520" t="s">
        <v>46</v>
      </c>
      <c r="F24" s="948">
        <f>D24*C24</f>
        <v>660</v>
      </c>
      <c r="G24" s="955">
        <v>3</v>
      </c>
      <c r="H24" s="950">
        <f>G24*C24</f>
        <v>660</v>
      </c>
      <c r="I24" s="951"/>
      <c r="J24" s="952"/>
      <c r="K24" s="956"/>
      <c r="L24" s="957"/>
      <c r="M24" s="156"/>
      <c r="N24" s="958"/>
    </row>
    <row r="25" spans="1:14" customHeight="1" ht="11.25" s="941" customFormat="1">
      <c r="A25" s="358">
        <v>14</v>
      </c>
      <c r="B25" s="946" t="s">
        <v>1853</v>
      </c>
      <c r="C25" s="947">
        <v>35</v>
      </c>
      <c r="D25" s="520">
        <v>2</v>
      </c>
      <c r="E25" s="520" t="s">
        <v>202</v>
      </c>
      <c r="F25" s="948">
        <f>D25*C25</f>
        <v>70</v>
      </c>
      <c r="G25" s="955">
        <v>2</v>
      </c>
      <c r="H25" s="950">
        <f>G25*C25</f>
        <v>70</v>
      </c>
      <c r="I25" s="951"/>
      <c r="J25" s="952"/>
      <c r="K25" s="956"/>
      <c r="L25" s="957"/>
      <c r="M25" s="156"/>
      <c r="N25" s="958"/>
    </row>
    <row r="26" spans="1:14" customHeight="1" ht="22.5" s="941" customFormat="1">
      <c r="A26" s="156">
        <v>15</v>
      </c>
      <c r="B26" s="946" t="s">
        <v>1854</v>
      </c>
      <c r="C26" s="947">
        <v>255</v>
      </c>
      <c r="D26" s="520">
        <v>15</v>
      </c>
      <c r="E26" s="520" t="s">
        <v>381</v>
      </c>
      <c r="F26" s="948">
        <f>D26*C26</f>
        <v>3825</v>
      </c>
      <c r="G26" s="955">
        <v>15</v>
      </c>
      <c r="H26" s="950">
        <f>G26*C26</f>
        <v>3825</v>
      </c>
      <c r="I26" s="951"/>
      <c r="J26" s="952"/>
      <c r="K26" s="956"/>
      <c r="L26" s="957"/>
      <c r="M26" s="156"/>
      <c r="N26" s="958"/>
    </row>
    <row r="27" spans="1:14" customHeight="1" ht="22.5" s="941" customFormat="1">
      <c r="A27" s="358">
        <v>16</v>
      </c>
      <c r="B27" s="946" t="s">
        <v>1855</v>
      </c>
      <c r="C27" s="947">
        <v>295</v>
      </c>
      <c r="D27" s="520">
        <v>25</v>
      </c>
      <c r="E27" s="520" t="s">
        <v>381</v>
      </c>
      <c r="F27" s="948">
        <f>D27*C27</f>
        <v>7375</v>
      </c>
      <c r="G27" s="955">
        <v>25</v>
      </c>
      <c r="H27" s="950">
        <f>G27*C27</f>
        <v>7375</v>
      </c>
      <c r="I27" s="951"/>
      <c r="J27" s="952"/>
      <c r="K27" s="956"/>
      <c r="L27" s="957"/>
      <c r="M27" s="156"/>
      <c r="N27" s="958"/>
    </row>
    <row r="28" spans="1:14" customHeight="1" ht="11.25" s="941" customFormat="1">
      <c r="A28" s="156">
        <v>17</v>
      </c>
      <c r="B28" s="946" t="s">
        <v>1856</v>
      </c>
      <c r="C28" s="947">
        <v>55</v>
      </c>
      <c r="D28" s="520">
        <v>5</v>
      </c>
      <c r="E28" s="520" t="s">
        <v>323</v>
      </c>
      <c r="F28" s="948">
        <f>D28*C28</f>
        <v>275</v>
      </c>
      <c r="G28" s="959">
        <v>5</v>
      </c>
      <c r="H28" s="950">
        <f>G28*C28</f>
        <v>275</v>
      </c>
      <c r="I28" s="951"/>
      <c r="J28" s="952"/>
      <c r="K28" s="960"/>
      <c r="L28" s="957"/>
      <c r="M28" s="961"/>
      <c r="N28" s="958"/>
    </row>
    <row r="29" spans="1:14" customHeight="1" ht="22.5" s="941" customFormat="1">
      <c r="A29" s="358">
        <v>18</v>
      </c>
      <c r="B29" s="946" t="s">
        <v>1857</v>
      </c>
      <c r="C29" s="947">
        <v>210</v>
      </c>
      <c r="D29" s="520">
        <v>5</v>
      </c>
      <c r="E29" s="520" t="s">
        <v>323</v>
      </c>
      <c r="F29" s="948">
        <f>D29*C29</f>
        <v>1050</v>
      </c>
      <c r="G29" s="959">
        <v>5</v>
      </c>
      <c r="H29" s="950">
        <f>G29*C29</f>
        <v>1050</v>
      </c>
      <c r="I29" s="951"/>
      <c r="J29" s="952"/>
      <c r="K29" s="960"/>
      <c r="L29" s="957"/>
      <c r="M29" s="961"/>
      <c r="N29" s="958"/>
    </row>
    <row r="30" spans="1:14" customHeight="1" ht="22.5" s="941" customFormat="1">
      <c r="A30" s="156">
        <v>19</v>
      </c>
      <c r="B30" s="946" t="s">
        <v>1858</v>
      </c>
      <c r="C30" s="947">
        <v>38</v>
      </c>
      <c r="D30" s="520">
        <v>14</v>
      </c>
      <c r="E30" s="520" t="s">
        <v>46</v>
      </c>
      <c r="F30" s="948">
        <f>D30*C30</f>
        <v>532</v>
      </c>
      <c r="G30" s="959">
        <v>14</v>
      </c>
      <c r="H30" s="950">
        <f>G30*C30</f>
        <v>532</v>
      </c>
      <c r="I30" s="951"/>
      <c r="J30" s="952"/>
      <c r="K30" s="960"/>
      <c r="L30" s="957"/>
      <c r="M30" s="961"/>
      <c r="N30" s="958"/>
    </row>
    <row r="31" spans="1:14" customHeight="1" ht="11.25" s="941" customFormat="1">
      <c r="A31" s="358">
        <v>20</v>
      </c>
      <c r="B31" s="946" t="s">
        <v>1859</v>
      </c>
      <c r="C31" s="947">
        <v>79</v>
      </c>
      <c r="D31" s="520">
        <v>6</v>
      </c>
      <c r="E31" s="520" t="s">
        <v>46</v>
      </c>
      <c r="F31" s="948">
        <f>D31*C31</f>
        <v>474</v>
      </c>
      <c r="G31" s="959">
        <v>6</v>
      </c>
      <c r="H31" s="950">
        <f>G31*C31</f>
        <v>474</v>
      </c>
      <c r="I31" s="951"/>
      <c r="J31" s="952"/>
      <c r="K31" s="960"/>
      <c r="L31" s="957"/>
      <c r="M31" s="961"/>
      <c r="N31" s="958"/>
    </row>
    <row r="32" spans="1:14" customHeight="1" ht="11.25" s="941" customFormat="1">
      <c r="A32" s="156">
        <v>21</v>
      </c>
      <c r="B32" s="946" t="s">
        <v>1860</v>
      </c>
      <c r="C32" s="947">
        <v>135</v>
      </c>
      <c r="D32" s="520">
        <v>5</v>
      </c>
      <c r="E32" s="520" t="s">
        <v>46</v>
      </c>
      <c r="F32" s="948">
        <f>D32*C32</f>
        <v>675</v>
      </c>
      <c r="G32" s="959">
        <v>5</v>
      </c>
      <c r="H32" s="950">
        <f>G32*C32</f>
        <v>675</v>
      </c>
      <c r="I32" s="951"/>
      <c r="J32" s="952"/>
      <c r="K32" s="960"/>
      <c r="L32" s="957"/>
      <c r="M32" s="961"/>
      <c r="N32" s="958"/>
    </row>
    <row r="33" spans="1:14" customHeight="1" ht="11.25" s="941" customFormat="1">
      <c r="A33" s="358">
        <v>22</v>
      </c>
      <c r="B33" s="946" t="s">
        <v>1861</v>
      </c>
      <c r="C33" s="947">
        <v>22</v>
      </c>
      <c r="D33" s="520">
        <v>5</v>
      </c>
      <c r="E33" s="520" t="s">
        <v>192</v>
      </c>
      <c r="F33" s="948">
        <f>D33*C33</f>
        <v>110</v>
      </c>
      <c r="G33" s="959">
        <v>5</v>
      </c>
      <c r="H33" s="950">
        <f>G33*C33</f>
        <v>110</v>
      </c>
      <c r="I33" s="951"/>
      <c r="J33" s="952"/>
      <c r="K33" s="960"/>
      <c r="L33" s="957"/>
      <c r="M33" s="961"/>
      <c r="N33" s="958"/>
    </row>
    <row r="34" spans="1:14" customHeight="1" ht="11.25" s="941" customFormat="1">
      <c r="A34" s="156">
        <v>23</v>
      </c>
      <c r="B34" s="946" t="s">
        <v>1862</v>
      </c>
      <c r="C34" s="947">
        <v>40</v>
      </c>
      <c r="D34" s="520">
        <v>10</v>
      </c>
      <c r="E34" s="520" t="s">
        <v>46</v>
      </c>
      <c r="F34" s="948">
        <f>D34*C34</f>
        <v>400</v>
      </c>
      <c r="G34" s="959">
        <v>10</v>
      </c>
      <c r="H34" s="950">
        <f>G34*C34</f>
        <v>400</v>
      </c>
      <c r="I34" s="951"/>
      <c r="J34" s="952"/>
      <c r="K34" s="960"/>
      <c r="L34" s="957"/>
      <c r="M34" s="961"/>
      <c r="N34" s="958"/>
    </row>
    <row r="35" spans="1:14" customHeight="1" ht="11.25" s="941" customFormat="1">
      <c r="A35" s="358">
        <v>24</v>
      </c>
      <c r="B35" s="946" t="s">
        <v>312</v>
      </c>
      <c r="C35" s="947">
        <v>130</v>
      </c>
      <c r="D35" s="520">
        <v>2</v>
      </c>
      <c r="E35" s="520" t="s">
        <v>46</v>
      </c>
      <c r="F35" s="948">
        <f>D35*C35</f>
        <v>260</v>
      </c>
      <c r="G35" s="959">
        <v>2</v>
      </c>
      <c r="H35" s="950">
        <f>G35*C35</f>
        <v>260</v>
      </c>
      <c r="I35" s="951"/>
      <c r="J35" s="952"/>
      <c r="K35" s="960"/>
      <c r="L35" s="957"/>
      <c r="M35" s="961"/>
      <c r="N35" s="958"/>
    </row>
    <row r="36" spans="1:14" customHeight="1" ht="22.5" s="941" customFormat="1">
      <c r="A36" s="156">
        <v>25</v>
      </c>
      <c r="B36" s="946" t="s">
        <v>1863</v>
      </c>
      <c r="C36" s="947">
        <v>555</v>
      </c>
      <c r="D36" s="520">
        <v>2</v>
      </c>
      <c r="E36" s="520" t="s">
        <v>505</v>
      </c>
      <c r="F36" s="948">
        <f>D36*C36</f>
        <v>1110</v>
      </c>
      <c r="G36" s="955">
        <v>2</v>
      </c>
      <c r="H36" s="950">
        <f>G36*C36</f>
        <v>1110</v>
      </c>
      <c r="I36" s="951"/>
      <c r="J36" s="952"/>
      <c r="K36" s="956"/>
      <c r="L36" s="957"/>
      <c r="M36" s="156"/>
      <c r="N36" s="958"/>
    </row>
    <row r="37" spans="1:14" customHeight="1" ht="11.25" s="941" customFormat="1">
      <c r="A37" s="358">
        <v>26</v>
      </c>
      <c r="B37" s="946" t="s">
        <v>1864</v>
      </c>
      <c r="C37" s="947">
        <v>99</v>
      </c>
      <c r="D37" s="520">
        <v>16</v>
      </c>
      <c r="E37" s="520" t="s">
        <v>1843</v>
      </c>
      <c r="F37" s="948">
        <f>D37*C37</f>
        <v>1584</v>
      </c>
      <c r="G37" s="955">
        <v>16</v>
      </c>
      <c r="H37" s="950">
        <f>G37*C37</f>
        <v>1584</v>
      </c>
      <c r="I37" s="951"/>
      <c r="J37" s="952"/>
      <c r="K37" s="956"/>
      <c r="L37" s="957"/>
      <c r="M37" s="156"/>
      <c r="N37" s="958"/>
    </row>
    <row r="38" spans="1:14" customHeight="1" ht="11.25" s="941" customFormat="1">
      <c r="A38" s="156">
        <v>27</v>
      </c>
      <c r="B38" s="946" t="s">
        <v>1865</v>
      </c>
      <c r="C38" s="947">
        <v>95</v>
      </c>
      <c r="D38" s="520">
        <v>10</v>
      </c>
      <c r="E38" s="520" t="s">
        <v>1866</v>
      </c>
      <c r="F38" s="948">
        <f>D38*C38</f>
        <v>950</v>
      </c>
      <c r="G38" s="955">
        <v>10</v>
      </c>
      <c r="H38" s="950">
        <f>G38*C38</f>
        <v>950</v>
      </c>
      <c r="I38" s="951"/>
      <c r="J38" s="952"/>
      <c r="K38" s="956"/>
      <c r="L38" s="957"/>
      <c r="M38" s="156"/>
      <c r="N38" s="958"/>
    </row>
    <row r="39" spans="1:14" customHeight="1" ht="11.25" s="941" customFormat="1">
      <c r="A39" s="358">
        <v>28</v>
      </c>
      <c r="B39" s="946" t="s">
        <v>1867</v>
      </c>
      <c r="C39" s="947">
        <v>160</v>
      </c>
      <c r="D39" s="520">
        <v>2</v>
      </c>
      <c r="E39" s="520" t="s">
        <v>46</v>
      </c>
      <c r="F39" s="948">
        <f>D39*C39</f>
        <v>320</v>
      </c>
      <c r="G39" s="955">
        <v>2</v>
      </c>
      <c r="H39" s="950">
        <f>G39*C39</f>
        <v>320</v>
      </c>
      <c r="I39" s="951"/>
      <c r="J39" s="952"/>
      <c r="K39" s="956"/>
      <c r="L39" s="957"/>
      <c r="M39" s="156"/>
      <c r="N39" s="958"/>
    </row>
    <row r="40" spans="1:14" customHeight="1" ht="11.25" s="941" customFormat="1">
      <c r="A40" s="358"/>
      <c r="B40" s="946" t="s">
        <v>1868</v>
      </c>
      <c r="C40" s="947">
        <v>65</v>
      </c>
      <c r="D40" s="520">
        <v>20</v>
      </c>
      <c r="E40" s="520" t="s">
        <v>46</v>
      </c>
      <c r="F40" s="948">
        <f>D40*C40</f>
        <v>1300</v>
      </c>
      <c r="G40" s="955">
        <v>20</v>
      </c>
      <c r="H40" s="950">
        <f>G40*C40</f>
        <v>1300</v>
      </c>
      <c r="I40" s="951"/>
      <c r="J40" s="952"/>
      <c r="K40" s="956"/>
      <c r="L40" s="957"/>
      <c r="M40" s="156"/>
      <c r="N40" s="958"/>
    </row>
    <row r="41" spans="1:14" customHeight="1" ht="11.25" s="941" customFormat="1">
      <c r="A41" s="156">
        <v>29</v>
      </c>
      <c r="B41" s="946" t="s">
        <v>1869</v>
      </c>
      <c r="C41" s="947">
        <v>355</v>
      </c>
      <c r="D41" s="520">
        <v>2</v>
      </c>
      <c r="E41" s="520" t="s">
        <v>46</v>
      </c>
      <c r="F41" s="948">
        <f>D41*C41</f>
        <v>710</v>
      </c>
      <c r="G41" s="955">
        <v>2</v>
      </c>
      <c r="H41" s="950">
        <f>G41*C41</f>
        <v>710</v>
      </c>
      <c r="I41" s="951"/>
      <c r="J41" s="952"/>
      <c r="K41" s="956"/>
      <c r="L41" s="957"/>
      <c r="M41" s="156"/>
      <c r="N41" s="958"/>
    </row>
    <row r="42" spans="1:14" customHeight="1" ht="11.25" s="941" customFormat="1">
      <c r="A42" s="358">
        <v>30</v>
      </c>
      <c r="B42" s="946" t="s">
        <v>1870</v>
      </c>
      <c r="C42" s="947">
        <v>375</v>
      </c>
      <c r="D42" s="520">
        <v>3</v>
      </c>
      <c r="E42" s="520" t="s">
        <v>46</v>
      </c>
      <c r="F42" s="948">
        <f>D42*C42</f>
        <v>1125</v>
      </c>
      <c r="G42" s="955">
        <v>3</v>
      </c>
      <c r="H42" s="950">
        <f>G42*C42</f>
        <v>1125</v>
      </c>
      <c r="I42" s="951"/>
      <c r="J42" s="952"/>
      <c r="K42" s="956"/>
      <c r="L42" s="957"/>
      <c r="M42" s="156"/>
      <c r="N42" s="958"/>
    </row>
    <row r="43" spans="1:14">
      <c r="A43" s="962" t="s">
        <v>82</v>
      </c>
      <c r="B43" s="963"/>
      <c r="C43" s="964">
        <f>SUM(C12:C42)</f>
        <v>5498</v>
      </c>
      <c r="D43" s="965">
        <f>SUM(D12:D42)</f>
        <v>226</v>
      </c>
      <c r="E43" s="966"/>
      <c r="F43" s="967">
        <f>SUM(F12:F42)</f>
        <v>32487</v>
      </c>
      <c r="G43" s="968"/>
      <c r="H43" s="969">
        <f>SUM(H12:H42)</f>
        <v>32487</v>
      </c>
      <c r="I43" s="970">
        <f>SUM(I12:I42)</f>
        <v>0</v>
      </c>
      <c r="J43" s="969">
        <f>SUM(J12:J42)</f>
        <v>0</v>
      </c>
      <c r="K43" s="968"/>
      <c r="L43" s="969"/>
      <c r="M43" s="968"/>
      <c r="N43" s="969"/>
    </row>
    <row r="44" spans="1:14">
      <c r="A44" s="182" t="s">
        <v>0</v>
      </c>
      <c r="B44" s="181"/>
      <c r="C44" s="181"/>
    </row>
    <row r="45" spans="1:14">
      <c r="A45" s="182"/>
      <c r="B45" s="181"/>
      <c r="C45" s="181"/>
    </row>
    <row r="46" spans="1:14">
      <c r="F46" s="938" t="s">
        <v>1</v>
      </c>
      <c r="G46" s="938"/>
      <c r="H46" s="938"/>
      <c r="I46" s="938"/>
    </row>
    <row r="47" spans="1:14">
      <c r="F47" s="939" t="s">
        <v>2</v>
      </c>
      <c r="G47" s="939"/>
      <c r="H47" s="939"/>
      <c r="I47" s="939"/>
    </row>
    <row r="49" spans="1:14" customHeight="1" ht="11.25" s="941" customFormat="1">
      <c r="A49" s="310" t="s">
        <v>3</v>
      </c>
      <c r="B49" s="310"/>
      <c r="C49" s="310"/>
      <c r="D49" s="310"/>
      <c r="E49" s="940"/>
      <c r="F49" s="940"/>
      <c r="G49" s="940"/>
      <c r="H49" s="940"/>
      <c r="I49" s="940"/>
      <c r="J49" s="940"/>
      <c r="K49" s="940"/>
      <c r="L49" s="940"/>
      <c r="M49" s="940"/>
      <c r="N49" s="940"/>
    </row>
    <row r="50" spans="1:14" customHeight="1" ht="11.25" s="941" customFormat="1">
      <c r="A50" s="41" t="s">
        <v>4</v>
      </c>
      <c r="B50" s="41"/>
      <c r="C50" s="41"/>
      <c r="D50" s="41"/>
      <c r="E50" s="41"/>
      <c r="F50" s="42" t="s">
        <v>5</v>
      </c>
      <c r="G50" s="42"/>
      <c r="H50" s="42"/>
      <c r="I50" s="42"/>
      <c r="J50" s="42"/>
      <c r="K50" s="43" t="s">
        <v>1751</v>
      </c>
      <c r="L50" s="43"/>
      <c r="M50" s="43"/>
      <c r="N50" s="43"/>
    </row>
    <row r="51" spans="1:14" customHeight="1" ht="12.75" s="941" customFormat="1">
      <c r="A51" s="942" t="s">
        <v>1840</v>
      </c>
      <c r="B51" s="942"/>
      <c r="C51" s="942"/>
      <c r="D51" s="942"/>
      <c r="E51" s="942"/>
      <c r="F51" s="45" t="s">
        <v>8</v>
      </c>
      <c r="G51" s="42" t="s">
        <v>9</v>
      </c>
      <c r="H51" s="42"/>
      <c r="I51" s="42" t="s">
        <v>10</v>
      </c>
      <c r="J51" s="42"/>
      <c r="K51" s="46" t="s">
        <v>11</v>
      </c>
      <c r="L51" s="46"/>
      <c r="M51" s="46"/>
      <c r="N51" s="46"/>
    </row>
    <row r="52" spans="1:14" customHeight="1" ht="11.25" s="941" customFormat="1">
      <c r="A52" s="47" t="s">
        <v>12</v>
      </c>
      <c r="B52" s="47" t="s">
        <v>13</v>
      </c>
      <c r="C52" s="47" t="s">
        <v>14</v>
      </c>
      <c r="D52" s="48" t="s">
        <v>15</v>
      </c>
      <c r="E52" s="49"/>
      <c r="F52" s="47" t="s">
        <v>16</v>
      </c>
      <c r="G52" s="42" t="s">
        <v>17</v>
      </c>
      <c r="H52" s="42"/>
      <c r="I52" s="42"/>
      <c r="J52" s="42"/>
      <c r="K52" s="42"/>
      <c r="L52" s="42"/>
      <c r="M52" s="42"/>
      <c r="N52" s="42"/>
    </row>
    <row r="53" spans="1:14" customHeight="1" ht="11.25" s="941" customFormat="1">
      <c r="A53" s="47"/>
      <c r="B53" s="47"/>
      <c r="C53" s="47"/>
      <c r="D53" s="50"/>
      <c r="E53" s="51"/>
      <c r="F53" s="47"/>
      <c r="G53" s="943" t="s">
        <v>18</v>
      </c>
      <c r="H53" s="943"/>
      <c r="I53" s="944" t="s">
        <v>19</v>
      </c>
      <c r="J53" s="944"/>
      <c r="K53" s="945" t="s">
        <v>20</v>
      </c>
      <c r="L53" s="945"/>
      <c r="M53" s="687" t="s">
        <v>21</v>
      </c>
      <c r="N53" s="687"/>
    </row>
    <row r="54" spans="1:14" customHeight="1" ht="11.25" s="941" customFormat="1">
      <c r="A54" s="47"/>
      <c r="B54" s="187"/>
      <c r="C54" s="187"/>
      <c r="D54" s="220" t="s">
        <v>22</v>
      </c>
      <c r="E54" s="220" t="s">
        <v>13</v>
      </c>
      <c r="F54" s="47"/>
      <c r="G54" s="45" t="s">
        <v>23</v>
      </c>
      <c r="H54" s="57" t="s">
        <v>24</v>
      </c>
      <c r="I54" s="57" t="s">
        <v>23</v>
      </c>
      <c r="J54" s="220" t="s">
        <v>24</v>
      </c>
      <c r="K54" s="57" t="s">
        <v>23</v>
      </c>
      <c r="L54" s="57" t="s">
        <v>24</v>
      </c>
      <c r="M54" s="57" t="s">
        <v>23</v>
      </c>
      <c r="N54" s="57" t="s">
        <v>24</v>
      </c>
    </row>
    <row r="55" spans="1:14" customHeight="1" ht="11.25" s="941" customFormat="1">
      <c r="A55" s="156">
        <v>30</v>
      </c>
      <c r="B55" s="946" t="s">
        <v>1871</v>
      </c>
      <c r="C55" s="947">
        <v>55</v>
      </c>
      <c r="D55" s="520">
        <v>2</v>
      </c>
      <c r="E55" s="520" t="s">
        <v>46</v>
      </c>
      <c r="F55" s="948">
        <f>D55*C55</f>
        <v>110</v>
      </c>
      <c r="G55" s="955">
        <v>2</v>
      </c>
      <c r="H55" s="957">
        <f>G55*C55</f>
        <v>110</v>
      </c>
      <c r="I55" s="951"/>
      <c r="J55" s="952"/>
      <c r="K55" s="956"/>
      <c r="L55" s="957"/>
      <c r="M55" s="156"/>
      <c r="N55" s="958"/>
    </row>
    <row r="56" spans="1:14" customHeight="1" ht="11.25" s="941" customFormat="1">
      <c r="A56" s="156">
        <v>31</v>
      </c>
      <c r="B56" s="946" t="s">
        <v>1872</v>
      </c>
      <c r="C56" s="947">
        <v>239</v>
      </c>
      <c r="D56" s="520">
        <v>2</v>
      </c>
      <c r="E56" s="520" t="s">
        <v>1843</v>
      </c>
      <c r="F56" s="948">
        <f>D56*C56</f>
        <v>478</v>
      </c>
      <c r="G56" s="955">
        <v>2</v>
      </c>
      <c r="H56" s="957">
        <f>G56*C56</f>
        <v>478</v>
      </c>
      <c r="I56" s="951"/>
      <c r="J56" s="952"/>
      <c r="K56" s="956"/>
      <c r="L56" s="957"/>
      <c r="M56" s="156"/>
      <c r="N56" s="958"/>
    </row>
    <row r="57" spans="1:14" customHeight="1" ht="11.25" s="941" customFormat="1">
      <c r="A57" s="358">
        <v>32</v>
      </c>
      <c r="B57" s="946" t="s">
        <v>1873</v>
      </c>
      <c r="C57" s="947">
        <v>1500</v>
      </c>
      <c r="D57" s="520">
        <v>1</v>
      </c>
      <c r="E57" s="520" t="s">
        <v>46</v>
      </c>
      <c r="F57" s="948">
        <f>D57*C57</f>
        <v>1500</v>
      </c>
      <c r="G57" s="955">
        <v>1</v>
      </c>
      <c r="H57" s="957">
        <f>G57*C57</f>
        <v>1500</v>
      </c>
      <c r="I57" s="951"/>
      <c r="J57" s="952"/>
      <c r="K57" s="956"/>
      <c r="L57" s="957"/>
      <c r="M57" s="156"/>
      <c r="N57" s="958"/>
    </row>
    <row r="58" spans="1:14" customHeight="1" ht="11.25" s="941" customFormat="1">
      <c r="A58" s="156">
        <v>33</v>
      </c>
      <c r="B58" s="946" t="s">
        <v>1874</v>
      </c>
      <c r="C58" s="947">
        <v>555</v>
      </c>
      <c r="D58" s="520">
        <v>4</v>
      </c>
      <c r="E58" s="520" t="s">
        <v>802</v>
      </c>
      <c r="F58" s="948">
        <f>D58*C58</f>
        <v>2220</v>
      </c>
      <c r="G58" s="955">
        <v>4</v>
      </c>
      <c r="H58" s="957">
        <f>G58*C58</f>
        <v>2220</v>
      </c>
      <c r="I58" s="951"/>
      <c r="J58" s="952"/>
      <c r="K58" s="956"/>
      <c r="L58" s="957"/>
      <c r="M58" s="156"/>
      <c r="N58" s="958"/>
    </row>
    <row r="59" spans="1:14" customHeight="1" ht="11.25" s="941" customFormat="1">
      <c r="A59" s="358">
        <v>34</v>
      </c>
      <c r="B59" s="946" t="s">
        <v>1875</v>
      </c>
      <c r="C59" s="947">
        <v>150</v>
      </c>
      <c r="D59" s="520">
        <v>2</v>
      </c>
      <c r="E59" s="520" t="s">
        <v>46</v>
      </c>
      <c r="F59" s="948">
        <f>D59*C59</f>
        <v>300</v>
      </c>
      <c r="G59" s="955">
        <v>2</v>
      </c>
      <c r="H59" s="957">
        <f>G59*C59</f>
        <v>300</v>
      </c>
      <c r="I59" s="951"/>
      <c r="J59" s="952"/>
      <c r="K59" s="956"/>
      <c r="L59" s="957"/>
      <c r="M59" s="156"/>
      <c r="N59" s="958"/>
    </row>
    <row r="60" spans="1:14" customHeight="1" ht="11.25" s="941" customFormat="1">
      <c r="A60" s="156">
        <v>35</v>
      </c>
      <c r="B60" s="946" t="s">
        <v>1876</v>
      </c>
      <c r="C60" s="947">
        <v>255</v>
      </c>
      <c r="D60" s="520">
        <v>2</v>
      </c>
      <c r="E60" s="520" t="s">
        <v>46</v>
      </c>
      <c r="F60" s="948">
        <f>D60*C60</f>
        <v>510</v>
      </c>
      <c r="G60" s="955">
        <v>2</v>
      </c>
      <c r="H60" s="957">
        <f>G60*C60</f>
        <v>510</v>
      </c>
      <c r="I60" s="951"/>
      <c r="J60" s="952"/>
      <c r="K60" s="956"/>
      <c r="L60" s="957"/>
      <c r="M60" s="156"/>
      <c r="N60" s="958"/>
    </row>
    <row r="61" spans="1:14" customHeight="1" ht="11.25" s="941" customFormat="1">
      <c r="A61" s="156">
        <v>36</v>
      </c>
      <c r="B61" s="946" t="s">
        <v>1877</v>
      </c>
      <c r="C61" s="947">
        <v>35</v>
      </c>
      <c r="D61" s="520">
        <v>20</v>
      </c>
      <c r="E61" s="520" t="s">
        <v>202</v>
      </c>
      <c r="F61" s="948">
        <f>D61*C61</f>
        <v>700</v>
      </c>
      <c r="G61" s="955">
        <v>20</v>
      </c>
      <c r="H61" s="957">
        <f>G61*C61</f>
        <v>700</v>
      </c>
      <c r="I61" s="951"/>
      <c r="J61" s="952"/>
      <c r="K61" s="956"/>
      <c r="L61" s="957"/>
      <c r="M61" s="156"/>
      <c r="N61" s="958"/>
    </row>
    <row r="62" spans="1:14" customHeight="1" ht="11.25" s="941" customFormat="1">
      <c r="A62" s="358">
        <v>37</v>
      </c>
      <c r="B62" s="946" t="s">
        <v>1878</v>
      </c>
      <c r="C62" s="947">
        <v>165</v>
      </c>
      <c r="D62" s="520">
        <v>4</v>
      </c>
      <c r="E62" s="520" t="s">
        <v>46</v>
      </c>
      <c r="F62" s="948">
        <f>D62*C62</f>
        <v>660</v>
      </c>
      <c r="G62" s="955">
        <v>4</v>
      </c>
      <c r="H62" s="957">
        <f>G62*C62</f>
        <v>660</v>
      </c>
      <c r="I62" s="951"/>
      <c r="J62" s="952"/>
      <c r="K62" s="956"/>
      <c r="L62" s="957"/>
      <c r="M62" s="156"/>
      <c r="N62" s="958"/>
    </row>
    <row r="63" spans="1:14" customHeight="1" ht="11.25" s="941" customFormat="1">
      <c r="A63" s="156">
        <v>38</v>
      </c>
      <c r="B63" s="946" t="s">
        <v>1879</v>
      </c>
      <c r="C63" s="947">
        <v>249</v>
      </c>
      <c r="D63" s="520">
        <v>2</v>
      </c>
      <c r="E63" s="520" t="s">
        <v>802</v>
      </c>
      <c r="F63" s="948">
        <f>D63*C63</f>
        <v>498</v>
      </c>
      <c r="G63" s="955">
        <v>2</v>
      </c>
      <c r="H63" s="957">
        <f>G63*C63</f>
        <v>498</v>
      </c>
      <c r="I63" s="951"/>
      <c r="J63" s="952"/>
      <c r="K63" s="956"/>
      <c r="L63" s="957"/>
      <c r="M63" s="156"/>
      <c r="N63" s="958"/>
    </row>
    <row r="64" spans="1:14" customHeight="1" ht="11.25" s="941" customFormat="1">
      <c r="A64" s="156">
        <v>39</v>
      </c>
      <c r="B64" s="946" t="s">
        <v>1880</v>
      </c>
      <c r="C64" s="947">
        <v>25</v>
      </c>
      <c r="D64" s="520">
        <v>20</v>
      </c>
      <c r="E64" s="520" t="s">
        <v>647</v>
      </c>
      <c r="F64" s="948">
        <f>D64*C64</f>
        <v>500</v>
      </c>
      <c r="G64" s="955">
        <v>20</v>
      </c>
      <c r="H64" s="957">
        <f>G64*C64</f>
        <v>500</v>
      </c>
      <c r="I64" s="951"/>
      <c r="J64" s="952"/>
      <c r="K64" s="956"/>
      <c r="L64" s="957"/>
      <c r="M64" s="156"/>
      <c r="N64" s="958"/>
    </row>
    <row r="65" spans="1:14" customHeight="1" ht="11.25" s="941" customFormat="1">
      <c r="A65" s="156">
        <v>40</v>
      </c>
      <c r="B65" s="946" t="s">
        <v>1881</v>
      </c>
      <c r="C65" s="947">
        <v>45000</v>
      </c>
      <c r="D65" s="520">
        <v>1</v>
      </c>
      <c r="E65" s="520" t="s">
        <v>101</v>
      </c>
      <c r="F65" s="948">
        <f>D65*C65</f>
        <v>45000</v>
      </c>
      <c r="G65" s="955">
        <v>1</v>
      </c>
      <c r="H65" s="957">
        <f>G65*C65</f>
        <v>45000</v>
      </c>
      <c r="I65" s="951"/>
      <c r="J65" s="952"/>
      <c r="K65" s="956"/>
      <c r="L65" s="957"/>
      <c r="M65" s="156"/>
      <c r="N65" s="958"/>
    </row>
    <row r="66" spans="1:14" customHeight="1" ht="11.25" s="941" customFormat="1">
      <c r="A66" s="156">
        <v>41</v>
      </c>
      <c r="B66" s="946" t="s">
        <v>1882</v>
      </c>
      <c r="C66" s="947">
        <v>10000</v>
      </c>
      <c r="D66" s="520">
        <v>1</v>
      </c>
      <c r="E66" s="520" t="s">
        <v>101</v>
      </c>
      <c r="F66" s="948">
        <f>D66*C66</f>
        <v>10000</v>
      </c>
      <c r="G66" s="955">
        <v>1</v>
      </c>
      <c r="H66" s="957">
        <f>G66*C66</f>
        <v>10000</v>
      </c>
      <c r="I66" s="951"/>
      <c r="J66" s="952"/>
      <c r="K66" s="956"/>
      <c r="L66" s="957"/>
      <c r="M66" s="156"/>
      <c r="N66" s="958"/>
    </row>
    <row r="67" spans="1:14" customHeight="1" ht="11.25" s="941" customFormat="1">
      <c r="A67" s="156">
        <v>42</v>
      </c>
      <c r="B67" s="946" t="s">
        <v>1400</v>
      </c>
      <c r="C67" s="947">
        <v>555</v>
      </c>
      <c r="D67" s="520">
        <v>4</v>
      </c>
      <c r="E67" s="520" t="s">
        <v>101</v>
      </c>
      <c r="F67" s="948">
        <f>D67*C67</f>
        <v>2220</v>
      </c>
      <c r="G67" s="955">
        <v>4</v>
      </c>
      <c r="H67" s="957">
        <f>G67*C67</f>
        <v>2220</v>
      </c>
      <c r="I67" s="951"/>
      <c r="J67" s="952"/>
      <c r="K67" s="956"/>
      <c r="L67" s="957"/>
      <c r="M67" s="156"/>
      <c r="N67" s="958"/>
    </row>
    <row r="68" spans="1:14" customHeight="1" ht="11.25" s="941" customFormat="1">
      <c r="A68" s="156">
        <v>43</v>
      </c>
      <c r="B68" s="946" t="s">
        <v>1883</v>
      </c>
      <c r="C68" s="947">
        <v>450</v>
      </c>
      <c r="D68" s="520">
        <v>1</v>
      </c>
      <c r="E68" s="520" t="s">
        <v>101</v>
      </c>
      <c r="F68" s="948">
        <f>D68*C68</f>
        <v>450</v>
      </c>
      <c r="G68" s="955">
        <v>1</v>
      </c>
      <c r="H68" s="957">
        <f>G68*C68</f>
        <v>450</v>
      </c>
      <c r="I68" s="951"/>
      <c r="J68" s="952"/>
      <c r="K68" s="956"/>
      <c r="L68" s="957"/>
      <c r="M68" s="156"/>
      <c r="N68" s="958"/>
    </row>
    <row r="69" spans="1:14" customHeight="1" ht="11.25" s="941" customFormat="1">
      <c r="A69" s="156">
        <v>44</v>
      </c>
      <c r="B69" s="971" t="s">
        <v>1884</v>
      </c>
      <c r="C69" s="947">
        <v>5850</v>
      </c>
      <c r="D69" s="520">
        <v>1</v>
      </c>
      <c r="E69" s="520" t="s">
        <v>101</v>
      </c>
      <c r="F69" s="948">
        <f>D69*C69</f>
        <v>5850</v>
      </c>
      <c r="G69" s="955">
        <v>1</v>
      </c>
      <c r="H69" s="957">
        <f>G69*C69</f>
        <v>5850</v>
      </c>
      <c r="I69" s="358"/>
      <c r="J69" s="952"/>
      <c r="K69" s="156"/>
      <c r="L69" s="957"/>
      <c r="M69" s="156"/>
      <c r="N69" s="958"/>
    </row>
    <row r="70" spans="1:14" customHeight="1" ht="11.25" s="941" customFormat="1">
      <c r="A70" s="156">
        <v>45</v>
      </c>
      <c r="B70" s="971" t="s">
        <v>1402</v>
      </c>
      <c r="C70" s="947">
        <v>350</v>
      </c>
      <c r="D70" s="520">
        <v>6</v>
      </c>
      <c r="E70" s="520" t="s">
        <v>101</v>
      </c>
      <c r="F70" s="948">
        <f>D70*C70</f>
        <v>2100</v>
      </c>
      <c r="G70" s="955">
        <v>6</v>
      </c>
      <c r="H70" s="957">
        <f>G70*C70</f>
        <v>2100</v>
      </c>
      <c r="I70" s="358"/>
      <c r="J70" s="952"/>
      <c r="K70" s="156"/>
      <c r="L70" s="957"/>
      <c r="M70" s="156"/>
      <c r="N70" s="958"/>
    </row>
    <row r="71" spans="1:14" customHeight="1" ht="11.25" s="941" customFormat="1">
      <c r="A71" s="156">
        <v>46</v>
      </c>
      <c r="B71" s="971" t="s">
        <v>1885</v>
      </c>
      <c r="C71" s="947">
        <v>11000</v>
      </c>
      <c r="D71" s="520">
        <v>1</v>
      </c>
      <c r="E71" s="520" t="s">
        <v>101</v>
      </c>
      <c r="F71" s="948">
        <f>D71*C71</f>
        <v>11000</v>
      </c>
      <c r="G71" s="955">
        <v>1</v>
      </c>
      <c r="H71" s="957">
        <f>G71*C71</f>
        <v>11000</v>
      </c>
      <c r="I71" s="358"/>
      <c r="J71" s="952"/>
      <c r="K71" s="156"/>
      <c r="L71" s="957"/>
      <c r="M71" s="156"/>
      <c r="N71" s="958"/>
    </row>
    <row r="72" spans="1:14" customHeight="1" ht="11.25" s="941" customFormat="1">
      <c r="A72" s="156">
        <v>47</v>
      </c>
      <c r="B72" s="971" t="s">
        <v>1886</v>
      </c>
      <c r="C72" s="947">
        <v>1800</v>
      </c>
      <c r="D72" s="520">
        <v>3</v>
      </c>
      <c r="E72" s="520" t="s">
        <v>101</v>
      </c>
      <c r="F72" s="948">
        <f>D72*C72</f>
        <v>5400</v>
      </c>
      <c r="G72" s="955">
        <v>3</v>
      </c>
      <c r="H72" s="957">
        <f>G72*C72</f>
        <v>5400</v>
      </c>
      <c r="I72" s="358"/>
      <c r="J72" s="952"/>
      <c r="K72" s="156"/>
      <c r="L72" s="957"/>
      <c r="M72" s="156"/>
      <c r="N72" s="958"/>
    </row>
    <row r="73" spans="1:14" customHeight="1" ht="11.25" s="941" customFormat="1">
      <c r="A73" s="156">
        <v>48</v>
      </c>
      <c r="B73" s="971" t="s">
        <v>1887</v>
      </c>
      <c r="C73" s="947">
        <v>55</v>
      </c>
      <c r="D73" s="520">
        <v>3</v>
      </c>
      <c r="E73" s="520" t="s">
        <v>101</v>
      </c>
      <c r="F73" s="948">
        <f>D73*C73</f>
        <v>165</v>
      </c>
      <c r="G73" s="955">
        <v>3</v>
      </c>
      <c r="H73" s="957">
        <f>G73*C73</f>
        <v>165</v>
      </c>
      <c r="I73" s="358"/>
      <c r="J73" s="952"/>
      <c r="K73" s="156"/>
      <c r="L73" s="957"/>
      <c r="M73" s="156"/>
      <c r="N73" s="958"/>
    </row>
    <row r="74" spans="1:14" customHeight="1" ht="11.25" s="941" customFormat="1">
      <c r="A74" s="156"/>
      <c r="B74" s="971" t="s">
        <v>1888</v>
      </c>
      <c r="C74" s="947">
        <v>50</v>
      </c>
      <c r="D74" s="520">
        <v>3</v>
      </c>
      <c r="E74" s="520" t="s">
        <v>101</v>
      </c>
      <c r="F74" s="948">
        <f>D74*C74</f>
        <v>150</v>
      </c>
      <c r="G74" s="955">
        <v>3</v>
      </c>
      <c r="H74" s="957">
        <f>G74*C74</f>
        <v>150</v>
      </c>
      <c r="I74" s="358"/>
      <c r="J74" s="952"/>
      <c r="K74" s="156"/>
      <c r="L74" s="957"/>
      <c r="M74" s="156"/>
      <c r="N74" s="958"/>
    </row>
    <row r="75" spans="1:14" customHeight="1" ht="11.25" s="941" customFormat="1">
      <c r="A75" s="156">
        <v>49</v>
      </c>
      <c r="B75" s="971" t="s">
        <v>1889</v>
      </c>
      <c r="C75" s="947">
        <v>3800</v>
      </c>
      <c r="D75" s="520">
        <v>2</v>
      </c>
      <c r="E75" s="520" t="s">
        <v>101</v>
      </c>
      <c r="F75" s="948">
        <f>D75*C75</f>
        <v>7600</v>
      </c>
      <c r="G75" s="955">
        <v>2</v>
      </c>
      <c r="H75" s="957">
        <f>G75*C75</f>
        <v>7600</v>
      </c>
      <c r="I75" s="358"/>
      <c r="J75" s="952"/>
      <c r="K75" s="156"/>
      <c r="L75" s="957"/>
      <c r="M75" s="156"/>
      <c r="N75" s="958"/>
    </row>
    <row r="76" spans="1:14" customHeight="1" ht="11.25" s="941" customFormat="1">
      <c r="A76" s="156">
        <v>50</v>
      </c>
      <c r="B76" s="971" t="s">
        <v>1890</v>
      </c>
      <c r="C76" s="947">
        <v>650</v>
      </c>
      <c r="D76" s="520">
        <v>2</v>
      </c>
      <c r="E76" s="520" t="s">
        <v>46</v>
      </c>
      <c r="F76" s="948">
        <f>D76*C76</f>
        <v>1300</v>
      </c>
      <c r="G76" s="955">
        <v>2</v>
      </c>
      <c r="H76" s="957">
        <f>G76*C76</f>
        <v>1300</v>
      </c>
      <c r="I76" s="358"/>
      <c r="J76" s="952"/>
      <c r="K76" s="156"/>
      <c r="L76" s="957"/>
      <c r="M76" s="156"/>
      <c r="N76" s="958"/>
    </row>
    <row r="77" spans="1:14" customHeight="1" ht="22.5" s="941" customFormat="1">
      <c r="A77" s="156">
        <v>51</v>
      </c>
      <c r="B77" s="971" t="s">
        <v>1891</v>
      </c>
      <c r="C77" s="947">
        <v>8000</v>
      </c>
      <c r="D77" s="520">
        <v>9</v>
      </c>
      <c r="E77" s="520" t="s">
        <v>1892</v>
      </c>
      <c r="F77" s="948">
        <f>D77*C77</f>
        <v>72000</v>
      </c>
      <c r="G77" s="955">
        <v>9</v>
      </c>
      <c r="H77" s="957">
        <f>G77*C77</f>
        <v>72000</v>
      </c>
      <c r="I77" s="358"/>
      <c r="J77" s="952"/>
      <c r="K77" s="156"/>
      <c r="L77" s="957"/>
      <c r="M77" s="156"/>
      <c r="N77" s="958"/>
    </row>
    <row r="78" spans="1:14" customHeight="1" ht="22.5" s="941" customFormat="1">
      <c r="A78" s="156">
        <v>52</v>
      </c>
      <c r="B78" s="971" t="s">
        <v>1893</v>
      </c>
      <c r="C78" s="947">
        <v>12000</v>
      </c>
      <c r="D78" s="520">
        <v>1</v>
      </c>
      <c r="E78" s="520" t="s">
        <v>101</v>
      </c>
      <c r="F78" s="948">
        <f>D78*C78</f>
        <v>12000</v>
      </c>
      <c r="G78" s="955">
        <v>1</v>
      </c>
      <c r="H78" s="957">
        <f>G78*C78</f>
        <v>12000</v>
      </c>
      <c r="I78" s="358"/>
      <c r="J78" s="952"/>
      <c r="K78" s="156"/>
      <c r="L78" s="957"/>
      <c r="M78" s="156"/>
      <c r="N78" s="958"/>
    </row>
    <row r="79" spans="1:14" customHeight="1" ht="22.5" s="941" customFormat="1">
      <c r="A79" s="156">
        <v>53</v>
      </c>
      <c r="B79" s="971" t="s">
        <v>1894</v>
      </c>
      <c r="C79" s="947">
        <v>5500</v>
      </c>
      <c r="D79" s="520">
        <v>1</v>
      </c>
      <c r="E79" s="520" t="s">
        <v>101</v>
      </c>
      <c r="F79" s="948">
        <f>D79*C79</f>
        <v>5500</v>
      </c>
      <c r="G79" s="955">
        <v>1</v>
      </c>
      <c r="H79" s="957">
        <f>G79*C79</f>
        <v>5500</v>
      </c>
      <c r="I79" s="358"/>
      <c r="J79" s="952"/>
      <c r="K79" s="156"/>
      <c r="L79" s="957"/>
      <c r="M79" s="156"/>
      <c r="N79" s="958"/>
    </row>
    <row r="80" spans="1:14" customHeight="1" ht="11.25" s="941" customFormat="1">
      <c r="A80" s="156">
        <v>54</v>
      </c>
      <c r="B80" s="971" t="s">
        <v>1895</v>
      </c>
      <c r="C80" s="947"/>
      <c r="D80" s="520"/>
      <c r="E80" s="520"/>
      <c r="F80" s="948">
        <f>D80*C80</f>
        <v>0</v>
      </c>
      <c r="G80" s="955"/>
      <c r="H80" s="957">
        <f>G80*C80</f>
        <v>0</v>
      </c>
      <c r="I80" s="358"/>
      <c r="J80" s="952"/>
      <c r="K80" s="156"/>
      <c r="L80" s="957"/>
      <c r="M80" s="156"/>
      <c r="N80" s="958"/>
    </row>
    <row r="81" spans="1:14" customHeight="1" ht="22.5" s="941" customFormat="1">
      <c r="A81" s="156">
        <v>55</v>
      </c>
      <c r="B81" s="971" t="s">
        <v>1896</v>
      </c>
      <c r="C81" s="947">
        <v>4800</v>
      </c>
      <c r="D81" s="520">
        <v>1</v>
      </c>
      <c r="E81" s="520" t="s">
        <v>371</v>
      </c>
      <c r="F81" s="948">
        <f>D81*C81</f>
        <v>4800</v>
      </c>
      <c r="G81" s="955">
        <v>1</v>
      </c>
      <c r="H81" s="957">
        <f>G81*C81</f>
        <v>4800</v>
      </c>
      <c r="I81" s="358"/>
      <c r="J81" s="952"/>
      <c r="K81" s="156"/>
      <c r="L81" s="957"/>
      <c r="M81" s="156"/>
      <c r="N81" s="958"/>
    </row>
    <row r="82" spans="1:14" customHeight="1" ht="11.25" s="941" customFormat="1">
      <c r="A82" s="156">
        <v>56</v>
      </c>
      <c r="B82" s="971" t="s">
        <v>1897</v>
      </c>
      <c r="C82" s="947">
        <v>550</v>
      </c>
      <c r="D82" s="520">
        <v>5</v>
      </c>
      <c r="E82" s="520" t="s">
        <v>523</v>
      </c>
      <c r="F82" s="948">
        <f>D82*C82</f>
        <v>2750</v>
      </c>
      <c r="G82" s="955">
        <v>5</v>
      </c>
      <c r="H82" s="957">
        <f>G82*C82</f>
        <v>2750</v>
      </c>
      <c r="I82" s="358"/>
      <c r="J82" s="952"/>
      <c r="K82" s="156"/>
      <c r="L82" s="957"/>
      <c r="M82" s="156"/>
      <c r="N82" s="958"/>
    </row>
    <row r="83" spans="1:14" customHeight="1" ht="11.25" s="941" customFormat="1">
      <c r="A83" s="156">
        <v>57</v>
      </c>
      <c r="B83" s="971" t="s">
        <v>1898</v>
      </c>
      <c r="C83" s="947">
        <v>2000</v>
      </c>
      <c r="D83" s="520"/>
      <c r="E83" s="520"/>
      <c r="F83" s="948">
        <f>D83*C83</f>
        <v>0</v>
      </c>
      <c r="G83" s="955"/>
      <c r="H83" s="957">
        <f>G83*C83</f>
        <v>0</v>
      </c>
      <c r="I83" s="358"/>
      <c r="J83" s="952"/>
      <c r="K83" s="156"/>
      <c r="L83" s="957"/>
      <c r="M83" s="156"/>
      <c r="N83" s="958"/>
    </row>
    <row r="84" spans="1:14" customHeight="1" ht="11.25" s="941" customFormat="1">
      <c r="A84" s="358"/>
      <c r="B84" s="971"/>
      <c r="C84" s="972"/>
      <c r="D84" s="520"/>
      <c r="E84" s="520"/>
      <c r="F84" s="947"/>
      <c r="G84" s="955"/>
      <c r="H84" s="957"/>
      <c r="I84" s="358"/>
      <c r="J84" s="952"/>
      <c r="K84" s="156"/>
      <c r="L84" s="957"/>
      <c r="M84" s="156"/>
      <c r="N84" s="958"/>
    </row>
    <row r="85" spans="1:14" customHeight="1" ht="12" s="941" customFormat="1">
      <c r="A85" s="407"/>
      <c r="B85" s="973" t="s">
        <v>1899</v>
      </c>
      <c r="C85" s="974"/>
      <c r="D85" s="973">
        <f>SUM(D55:D84)</f>
        <v>104</v>
      </c>
      <c r="E85" s="973"/>
      <c r="F85" s="975">
        <f>SUM(F55:F84)</f>
        <v>195761</v>
      </c>
      <c r="G85" s="976"/>
      <c r="H85" s="967">
        <f>SUM(H55:H83)</f>
        <v>195761</v>
      </c>
      <c r="I85" s="977"/>
      <c r="J85" s="978"/>
      <c r="K85" s="407"/>
      <c r="L85" s="979"/>
      <c r="M85" s="407"/>
      <c r="N85" s="980"/>
    </row>
    <row r="86" spans="1:14">
      <c r="A86" s="962" t="s">
        <v>141</v>
      </c>
      <c r="B86" s="963"/>
      <c r="C86" s="981">
        <f>SUM(C55:C67)</f>
        <v>58783</v>
      </c>
      <c r="D86" s="982">
        <f>D43+D85</f>
        <v>330</v>
      </c>
      <c r="E86" s="983"/>
      <c r="F86" s="984">
        <f>F43+F85</f>
        <v>228248</v>
      </c>
      <c r="G86" s="968"/>
      <c r="H86" s="969">
        <f>H85+H43</f>
        <v>228248</v>
      </c>
      <c r="I86" s="970">
        <f>SUM(I55:I85,I43)</f>
        <v>0</v>
      </c>
      <c r="J86" s="969">
        <f>SUM(J55:J85)</f>
        <v>0</v>
      </c>
      <c r="K86" s="968"/>
      <c r="L86" s="969"/>
      <c r="M86" s="968"/>
      <c r="N86" s="969"/>
    </row>
    <row r="88" spans="1:14">
      <c r="F88" s="773"/>
    </row>
    <row r="90" spans="1:14">
      <c r="F90" s="773"/>
    </row>
    <row r="91" spans="1:14">
      <c r="H91" t="s">
        <v>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6:B86"/>
    <mergeCell ref="A52:A54"/>
    <mergeCell ref="B52:B54"/>
    <mergeCell ref="C52:C54"/>
    <mergeCell ref="D52:E53"/>
    <mergeCell ref="F52:F54"/>
    <mergeCell ref="G52:N52"/>
    <mergeCell ref="G53:H53"/>
    <mergeCell ref="I53:J53"/>
    <mergeCell ref="K53:L53"/>
    <mergeCell ref="M53:N53"/>
    <mergeCell ref="F47:I47"/>
    <mergeCell ref="A49:D49"/>
    <mergeCell ref="A50:E50"/>
    <mergeCell ref="F50:J50"/>
    <mergeCell ref="K50:N50"/>
    <mergeCell ref="A51:E51"/>
    <mergeCell ref="G51:H51"/>
    <mergeCell ref="I51:J51"/>
    <mergeCell ref="K51:N51"/>
    <mergeCell ref="G10:H10"/>
    <mergeCell ref="I10:J10"/>
    <mergeCell ref="K10:L10"/>
    <mergeCell ref="M10:N10"/>
    <mergeCell ref="A43:B43"/>
    <mergeCell ref="F46:I46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F4:I4"/>
    <mergeCell ref="A6:D6"/>
    <mergeCell ref="A7:E7"/>
    <mergeCell ref="F7:J7"/>
    <mergeCell ref="K7:N7"/>
  </mergeCells>
  <printOptions gridLines="false" gridLinesSet="true"/>
  <pageMargins left="0.43307086614173" right="0.23622047244094" top="0.12" bottom="0" header="0.15" footer="0.12"/>
  <pageSetup paperSize="14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4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2"/>
  <sheetViews>
    <sheetView tabSelected="0" workbookViewId="0" view="pageBreakPreview" showGridLines="true" showRowColHeaders="1">
      <selection activeCell="F237" sqref="F237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2.28515625" customWidth="true" style="0"/>
    <col min="4" max="4" width="9.140625" customWidth="true" style="0"/>
    <col min="5" max="5" width="8.85546875" customWidth="true" style="0"/>
    <col min="6" max="6" width="11.85546875" customWidth="true" style="0"/>
    <col min="7" max="7" width="9.5703125" customWidth="true" style="0"/>
    <col min="8" max="8" width="11.85546875" customWidth="true" style="0"/>
    <col min="9" max="9" width="8.5703125" customWidth="true" style="0"/>
    <col min="10" max="10" width="10.28515625" customWidth="true" style="0"/>
    <col min="11" max="11" width="8.28515625" customWidth="true" style="0"/>
    <col min="12" max="12" width="9.71093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1900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5">
      <c r="A8" s="184" t="s">
        <v>1901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>
      <c r="A12" s="366">
        <v>1</v>
      </c>
      <c r="B12" s="985" t="s">
        <v>1902</v>
      </c>
      <c r="C12" s="986">
        <v>49</v>
      </c>
      <c r="D12" s="986">
        <v>3750</v>
      </c>
      <c r="E12" s="987" t="s">
        <v>1240</v>
      </c>
      <c r="F12" s="192">
        <f>C12*D12</f>
        <v>183750</v>
      </c>
      <c r="G12" s="986">
        <f>+C12/4</f>
        <v>12.25</v>
      </c>
      <c r="H12" s="986">
        <f>+G12*49</f>
        <v>600.25</v>
      </c>
      <c r="I12" s="986">
        <v>937.5</v>
      </c>
      <c r="J12" s="986">
        <f>+I12*49</f>
        <v>45937.5</v>
      </c>
      <c r="K12" s="986">
        <v>937.5</v>
      </c>
      <c r="L12" s="986">
        <f>+K12*49</f>
        <v>45937.5</v>
      </c>
      <c r="M12" s="986">
        <v>937.5</v>
      </c>
      <c r="N12" s="986">
        <f>+M12*49</f>
        <v>45937.5</v>
      </c>
    </row>
    <row r="13" spans="1:15">
      <c r="A13" s="370">
        <v>2</v>
      </c>
      <c r="B13" s="988" t="s">
        <v>1903</v>
      </c>
      <c r="C13" s="989">
        <v>50</v>
      </c>
      <c r="D13" s="989">
        <v>4000</v>
      </c>
      <c r="E13" s="990" t="s">
        <v>1240</v>
      </c>
      <c r="F13" s="192">
        <f>C13*D13</f>
        <v>200000</v>
      </c>
      <c r="G13" s="989">
        <v>500</v>
      </c>
      <c r="H13" s="989">
        <f>+G13*50</f>
        <v>25000</v>
      </c>
      <c r="I13" s="989">
        <v>500</v>
      </c>
      <c r="J13" s="989">
        <f>+I13*50</f>
        <v>25000</v>
      </c>
      <c r="K13" s="989">
        <v>500</v>
      </c>
      <c r="L13" s="989">
        <f>+K13*50</f>
        <v>25000</v>
      </c>
      <c r="M13" s="989">
        <v>500</v>
      </c>
      <c r="N13" s="989">
        <f>+M13*50</f>
        <v>25000</v>
      </c>
    </row>
    <row r="14" spans="1:15">
      <c r="A14" s="370">
        <v>3</v>
      </c>
      <c r="B14" s="991" t="s">
        <v>1904</v>
      </c>
      <c r="C14" s="992"/>
      <c r="D14" s="989"/>
      <c r="E14" s="990"/>
      <c r="F14" s="192">
        <f>C14*D14</f>
        <v>0</v>
      </c>
      <c r="G14" s="992"/>
      <c r="H14" s="993"/>
      <c r="I14" s="992"/>
      <c r="J14" s="993"/>
      <c r="K14" s="992"/>
      <c r="L14" s="993"/>
      <c r="M14" s="992"/>
      <c r="N14" s="916"/>
    </row>
    <row r="15" spans="1:15">
      <c r="A15" s="370">
        <v>4</v>
      </c>
      <c r="B15" s="994" t="s">
        <v>1905</v>
      </c>
      <c r="C15" s="989">
        <v>6800</v>
      </c>
      <c r="D15" s="989">
        <v>2</v>
      </c>
      <c r="E15" s="990" t="s">
        <v>46</v>
      </c>
      <c r="F15" s="192">
        <f>C15*D15</f>
        <v>13600</v>
      </c>
      <c r="G15" s="989">
        <v>2</v>
      </c>
      <c r="H15" s="995">
        <f>G15*C15</f>
        <v>13600</v>
      </c>
      <c r="I15" s="989"/>
      <c r="J15" s="995"/>
      <c r="K15" s="996"/>
      <c r="L15" s="995"/>
      <c r="M15" s="996"/>
      <c r="N15" s="997"/>
    </row>
    <row r="16" spans="1:15">
      <c r="A16" s="370">
        <v>5</v>
      </c>
      <c r="B16" s="994" t="s">
        <v>1906</v>
      </c>
      <c r="C16" s="989">
        <v>1600</v>
      </c>
      <c r="D16" s="989">
        <v>2</v>
      </c>
      <c r="E16" s="990" t="s">
        <v>1907</v>
      </c>
      <c r="F16" s="192">
        <f>C16*D16</f>
        <v>3200</v>
      </c>
      <c r="G16" s="989">
        <v>2</v>
      </c>
      <c r="H16" s="995">
        <f>G16*C16</f>
        <v>3200</v>
      </c>
      <c r="I16" s="989"/>
      <c r="J16" s="995"/>
      <c r="K16" s="996"/>
      <c r="L16" s="995"/>
      <c r="M16" s="996"/>
      <c r="N16" s="997"/>
    </row>
    <row r="17" spans="1:15">
      <c r="A17" s="370">
        <v>6</v>
      </c>
      <c r="B17" s="994" t="s">
        <v>1908</v>
      </c>
      <c r="C17" s="989">
        <v>1600</v>
      </c>
      <c r="D17" s="989">
        <v>2</v>
      </c>
      <c r="E17" s="990" t="s">
        <v>1907</v>
      </c>
      <c r="F17" s="192">
        <f>C17*D17</f>
        <v>3200</v>
      </c>
      <c r="G17" s="989">
        <v>2</v>
      </c>
      <c r="H17" s="995">
        <f>G17*C17</f>
        <v>3200</v>
      </c>
      <c r="I17" s="989"/>
      <c r="J17" s="995"/>
      <c r="K17" s="996"/>
      <c r="L17" s="995"/>
      <c r="M17" s="996"/>
      <c r="N17" s="998"/>
    </row>
    <row r="18" spans="1:15">
      <c r="A18" s="370">
        <v>7</v>
      </c>
      <c r="B18" s="994" t="s">
        <v>1909</v>
      </c>
      <c r="C18" s="989">
        <v>700</v>
      </c>
      <c r="D18" s="989">
        <v>1</v>
      </c>
      <c r="E18" s="990" t="s">
        <v>371</v>
      </c>
      <c r="F18" s="192">
        <f>C18*D18</f>
        <v>700</v>
      </c>
      <c r="G18" s="989">
        <v>1</v>
      </c>
      <c r="H18" s="995">
        <f>G18*C18</f>
        <v>700</v>
      </c>
      <c r="I18" s="989"/>
      <c r="J18" s="995"/>
      <c r="K18" s="989"/>
      <c r="L18" s="995"/>
      <c r="M18" s="989"/>
      <c r="N18" s="999"/>
    </row>
    <row r="19" spans="1:15">
      <c r="A19" s="370">
        <v>8</v>
      </c>
      <c r="B19" s="994" t="s">
        <v>1910</v>
      </c>
      <c r="C19" s="989">
        <v>1200</v>
      </c>
      <c r="D19" s="989">
        <v>2</v>
      </c>
      <c r="E19" s="990" t="s">
        <v>371</v>
      </c>
      <c r="F19" s="192">
        <f>C19*D19</f>
        <v>2400</v>
      </c>
      <c r="G19" s="989">
        <v>2</v>
      </c>
      <c r="H19" s="995">
        <f>G19*C19</f>
        <v>2400</v>
      </c>
      <c r="I19" s="989"/>
      <c r="J19" s="995"/>
      <c r="K19" s="989"/>
      <c r="L19" s="995"/>
      <c r="M19" s="989"/>
      <c r="N19" s="999"/>
    </row>
    <row r="20" spans="1:15">
      <c r="A20" s="370">
        <v>9</v>
      </c>
      <c r="B20" s="994" t="s">
        <v>1911</v>
      </c>
      <c r="C20" s="989">
        <v>500</v>
      </c>
      <c r="D20" s="989">
        <v>2</v>
      </c>
      <c r="E20" s="990" t="s">
        <v>371</v>
      </c>
      <c r="F20" s="192">
        <f>C20*D20</f>
        <v>1000</v>
      </c>
      <c r="G20" s="989">
        <v>2</v>
      </c>
      <c r="H20" s="995">
        <f>G20*C20</f>
        <v>1000</v>
      </c>
      <c r="I20" s="989"/>
      <c r="J20" s="995"/>
      <c r="K20" s="989"/>
      <c r="L20" s="995"/>
      <c r="M20" s="989"/>
      <c r="N20" s="999"/>
    </row>
    <row r="21" spans="1:15">
      <c r="A21" s="370">
        <v>10</v>
      </c>
      <c r="B21" s="994" t="s">
        <v>1912</v>
      </c>
      <c r="C21" s="989">
        <v>7400</v>
      </c>
      <c r="D21" s="989">
        <v>2</v>
      </c>
      <c r="E21" s="990" t="s">
        <v>371</v>
      </c>
      <c r="F21" s="192">
        <f>C21*D21</f>
        <v>14800</v>
      </c>
      <c r="G21" s="989">
        <v>2</v>
      </c>
      <c r="H21" s="995">
        <f>G21*C21</f>
        <v>14800</v>
      </c>
      <c r="I21" s="989"/>
      <c r="J21" s="995"/>
      <c r="K21" s="989"/>
      <c r="L21" s="995"/>
      <c r="M21" s="989"/>
      <c r="N21" s="999"/>
    </row>
    <row r="22" spans="1:15">
      <c r="A22" s="370">
        <v>11</v>
      </c>
      <c r="B22" s="994" t="s">
        <v>1913</v>
      </c>
      <c r="C22" s="989">
        <v>8200</v>
      </c>
      <c r="D22" s="989">
        <v>2</v>
      </c>
      <c r="E22" s="990" t="s">
        <v>371</v>
      </c>
      <c r="F22" s="192">
        <f>C22*D22</f>
        <v>16400</v>
      </c>
      <c r="G22" s="989">
        <v>2</v>
      </c>
      <c r="H22" s="995">
        <f>G22*C22</f>
        <v>16400</v>
      </c>
      <c r="I22" s="989"/>
      <c r="J22" s="995"/>
      <c r="K22" s="989"/>
      <c r="L22" s="990"/>
      <c r="M22" s="989"/>
      <c r="N22" s="999"/>
    </row>
    <row r="23" spans="1:15">
      <c r="A23" s="370">
        <v>12</v>
      </c>
      <c r="B23" s="994" t="s">
        <v>1914</v>
      </c>
      <c r="C23" s="989">
        <v>1050</v>
      </c>
      <c r="D23" s="989">
        <v>2</v>
      </c>
      <c r="E23" s="990" t="s">
        <v>371</v>
      </c>
      <c r="F23" s="192">
        <f>C23*D23</f>
        <v>2100</v>
      </c>
      <c r="G23" s="989">
        <v>2</v>
      </c>
      <c r="H23" s="995">
        <f>G23*C23</f>
        <v>2100</v>
      </c>
      <c r="I23" s="989"/>
      <c r="J23" s="995"/>
      <c r="K23" s="989"/>
      <c r="L23" s="990"/>
      <c r="M23" s="989"/>
      <c r="N23" s="999"/>
    </row>
    <row r="24" spans="1:15">
      <c r="A24" s="370">
        <v>13</v>
      </c>
      <c r="B24" s="994" t="s">
        <v>1915</v>
      </c>
      <c r="C24" s="989">
        <v>1450</v>
      </c>
      <c r="D24" s="989">
        <v>2</v>
      </c>
      <c r="E24" s="990" t="s">
        <v>371</v>
      </c>
      <c r="F24" s="192">
        <f>C24*D24</f>
        <v>2900</v>
      </c>
      <c r="G24" s="989">
        <v>2</v>
      </c>
      <c r="H24" s="995">
        <f>G24*C24</f>
        <v>2900</v>
      </c>
      <c r="I24" s="989"/>
      <c r="J24" s="995"/>
      <c r="K24" s="989"/>
      <c r="L24" s="990"/>
      <c r="M24" s="989"/>
      <c r="N24" s="999"/>
    </row>
    <row r="25" spans="1:15">
      <c r="A25" s="370">
        <v>14</v>
      </c>
      <c r="B25" s="994" t="s">
        <v>1916</v>
      </c>
      <c r="C25" s="989">
        <v>850</v>
      </c>
      <c r="D25" s="989">
        <v>2</v>
      </c>
      <c r="E25" s="990" t="s">
        <v>371</v>
      </c>
      <c r="F25" s="192">
        <f>C25*D25</f>
        <v>1700</v>
      </c>
      <c r="G25" s="989">
        <v>2</v>
      </c>
      <c r="H25" s="995">
        <f>G25*C25</f>
        <v>1700</v>
      </c>
      <c r="I25" s="989"/>
      <c r="J25" s="1000"/>
      <c r="K25" s="989"/>
      <c r="L25" s="990"/>
      <c r="M25" s="989"/>
      <c r="N25" s="999"/>
    </row>
    <row r="26" spans="1:15">
      <c r="A26" s="370">
        <v>15</v>
      </c>
      <c r="B26" s="994" t="s">
        <v>1917</v>
      </c>
      <c r="C26" s="989">
        <v>1200</v>
      </c>
      <c r="D26" s="989">
        <v>1</v>
      </c>
      <c r="E26" s="990" t="s">
        <v>371</v>
      </c>
      <c r="F26" s="192">
        <f>C26*D26</f>
        <v>1200</v>
      </c>
      <c r="G26" s="989">
        <v>1</v>
      </c>
      <c r="H26" s="995">
        <f>G26*C26</f>
        <v>1200</v>
      </c>
      <c r="I26" s="989"/>
      <c r="J26" s="1000"/>
      <c r="K26" s="989"/>
      <c r="L26" s="990"/>
      <c r="M26" s="989"/>
      <c r="N26" s="999"/>
    </row>
    <row r="27" spans="1:15">
      <c r="A27" s="370">
        <v>16</v>
      </c>
      <c r="B27" s="994" t="s">
        <v>1918</v>
      </c>
      <c r="C27" s="989">
        <v>1200</v>
      </c>
      <c r="D27" s="989">
        <v>1</v>
      </c>
      <c r="E27" s="990" t="s">
        <v>371</v>
      </c>
      <c r="F27" s="192">
        <f>C27*D27</f>
        <v>1200</v>
      </c>
      <c r="G27" s="989">
        <v>1</v>
      </c>
      <c r="H27" s="995">
        <f>G27*C27</f>
        <v>1200</v>
      </c>
      <c r="I27" s="989"/>
      <c r="J27" s="990"/>
      <c r="K27" s="989"/>
      <c r="L27" s="990"/>
      <c r="M27" s="989"/>
      <c r="N27" s="999"/>
    </row>
    <row r="28" spans="1:15">
      <c r="A28" s="370">
        <v>17</v>
      </c>
      <c r="B28" s="994" t="s">
        <v>1919</v>
      </c>
      <c r="C28" s="989">
        <v>1200</v>
      </c>
      <c r="D28" s="989">
        <v>1</v>
      </c>
      <c r="E28" s="990" t="s">
        <v>371</v>
      </c>
      <c r="F28" s="192">
        <f>C28*D28</f>
        <v>1200</v>
      </c>
      <c r="G28" s="989">
        <v>1</v>
      </c>
      <c r="H28" s="995">
        <f>G28*C28</f>
        <v>1200</v>
      </c>
      <c r="I28" s="989"/>
      <c r="J28" s="990"/>
      <c r="K28" s="989"/>
      <c r="L28" s="990"/>
      <c r="M28" s="989"/>
      <c r="N28" s="999"/>
    </row>
    <row r="29" spans="1:15">
      <c r="A29" s="370">
        <v>18</v>
      </c>
      <c r="B29" s="994" t="s">
        <v>1920</v>
      </c>
      <c r="C29" s="989">
        <v>1200</v>
      </c>
      <c r="D29" s="989">
        <v>1</v>
      </c>
      <c r="E29" s="990" t="s">
        <v>371</v>
      </c>
      <c r="F29" s="192">
        <f>C29*D29</f>
        <v>1200</v>
      </c>
      <c r="G29" s="989">
        <v>1</v>
      </c>
      <c r="H29" s="995">
        <f>G29*C29</f>
        <v>1200</v>
      </c>
      <c r="I29" s="989"/>
      <c r="J29" s="990"/>
      <c r="K29" s="989"/>
      <c r="L29" s="990"/>
      <c r="M29" s="989"/>
      <c r="N29" s="999"/>
    </row>
    <row r="30" spans="1:15">
      <c r="A30" s="370">
        <v>19</v>
      </c>
      <c r="B30" s="994" t="s">
        <v>1921</v>
      </c>
      <c r="C30" s="1001">
        <v>1400</v>
      </c>
      <c r="D30" s="1001">
        <v>24</v>
      </c>
      <c r="E30" s="1002" t="s">
        <v>371</v>
      </c>
      <c r="F30" s="192">
        <f>C30*D30</f>
        <v>33600</v>
      </c>
      <c r="G30" s="1001">
        <v>24</v>
      </c>
      <c r="H30" s="1003"/>
      <c r="I30" s="1001"/>
      <c r="J30" s="1002"/>
      <c r="K30" s="1001"/>
      <c r="L30" s="1002"/>
      <c r="M30" s="1001"/>
      <c r="N30" s="1004"/>
    </row>
    <row r="31" spans="1:15">
      <c r="A31" s="370">
        <v>20</v>
      </c>
      <c r="B31" s="994" t="s">
        <v>1922</v>
      </c>
      <c r="C31" s="1001"/>
      <c r="D31" s="1001"/>
      <c r="E31" s="1002"/>
      <c r="F31" s="192">
        <f>C31*D31</f>
        <v>0</v>
      </c>
      <c r="G31" s="1001"/>
      <c r="H31" s="1003"/>
      <c r="I31" s="1001"/>
      <c r="J31" s="1002"/>
      <c r="K31" s="1001"/>
      <c r="L31" s="1002"/>
      <c r="M31" s="1001"/>
      <c r="N31" s="1004"/>
    </row>
    <row r="32" spans="1:15">
      <c r="A32" s="370">
        <v>21</v>
      </c>
      <c r="B32" s="994" t="s">
        <v>1923</v>
      </c>
      <c r="C32" s="989">
        <v>35000</v>
      </c>
      <c r="D32" s="989">
        <v>1</v>
      </c>
      <c r="E32" s="990" t="s">
        <v>1924</v>
      </c>
      <c r="F32" s="192">
        <f>C32*D32</f>
        <v>35000</v>
      </c>
      <c r="G32" s="989">
        <v>1</v>
      </c>
      <c r="H32" s="995">
        <f>G32*C32</f>
        <v>35000</v>
      </c>
      <c r="I32" s="989"/>
      <c r="J32" s="990"/>
      <c r="K32" s="989"/>
      <c r="L32" s="990"/>
      <c r="M32" s="989"/>
      <c r="N32" s="999"/>
    </row>
    <row r="33" spans="1:15">
      <c r="A33" s="370">
        <v>22</v>
      </c>
      <c r="B33" s="994" t="s">
        <v>1925</v>
      </c>
      <c r="C33" s="989">
        <v>1400</v>
      </c>
      <c r="D33" s="989">
        <v>15</v>
      </c>
      <c r="E33" s="990" t="s">
        <v>638</v>
      </c>
      <c r="F33" s="192">
        <f>C33*D33</f>
        <v>21000</v>
      </c>
      <c r="G33" s="989">
        <v>15</v>
      </c>
      <c r="H33" s="995">
        <f>G33*C33</f>
        <v>21000</v>
      </c>
      <c r="I33" s="992"/>
      <c r="J33" s="1005"/>
      <c r="K33" s="989"/>
      <c r="L33" s="1005"/>
      <c r="M33" s="989"/>
      <c r="N33" s="999"/>
    </row>
    <row r="34" spans="1:15">
      <c r="A34" s="370">
        <v>23</v>
      </c>
      <c r="B34" s="994" t="s">
        <v>1926</v>
      </c>
      <c r="C34" s="989">
        <v>275</v>
      </c>
      <c r="D34" s="989">
        <v>24</v>
      </c>
      <c r="E34" s="990" t="s">
        <v>46</v>
      </c>
      <c r="F34" s="192">
        <f>C34*D34</f>
        <v>6600</v>
      </c>
      <c r="G34" s="989">
        <v>24</v>
      </c>
      <c r="H34" s="995">
        <f>G34*C34</f>
        <v>6600</v>
      </c>
      <c r="I34" s="989"/>
      <c r="J34" s="990"/>
      <c r="K34" s="989"/>
      <c r="L34" s="990"/>
      <c r="M34" s="989"/>
      <c r="N34" s="999"/>
    </row>
    <row r="35" spans="1:15">
      <c r="A35" s="370">
        <v>24</v>
      </c>
      <c r="B35" s="994" t="s">
        <v>1927</v>
      </c>
      <c r="C35" s="989">
        <v>275</v>
      </c>
      <c r="D35" s="989">
        <v>24</v>
      </c>
      <c r="E35" s="990" t="s">
        <v>46</v>
      </c>
      <c r="F35" s="192">
        <f>C35*D35</f>
        <v>6600</v>
      </c>
      <c r="G35" s="989">
        <v>24</v>
      </c>
      <c r="H35" s="995">
        <f>G35*C35</f>
        <v>6600</v>
      </c>
      <c r="I35" s="989"/>
      <c r="J35" s="990"/>
      <c r="K35" s="989"/>
      <c r="L35" s="990"/>
      <c r="M35" s="989"/>
      <c r="N35" s="999"/>
    </row>
    <row r="36" spans="1:15">
      <c r="A36" s="370">
        <v>25</v>
      </c>
      <c r="B36" s="994" t="s">
        <v>1928</v>
      </c>
      <c r="C36" s="989">
        <v>1100</v>
      </c>
      <c r="D36" s="989">
        <v>200</v>
      </c>
      <c r="E36" s="990" t="s">
        <v>371</v>
      </c>
      <c r="F36" s="192">
        <f>C36*D36</f>
        <v>220000</v>
      </c>
      <c r="G36" s="989">
        <v>200</v>
      </c>
      <c r="H36" s="995">
        <f>G36*C36</f>
        <v>220000</v>
      </c>
      <c r="I36" s="992"/>
      <c r="J36" s="990"/>
      <c r="K36" s="989"/>
      <c r="L36" s="990"/>
      <c r="M36" s="989"/>
      <c r="N36" s="999"/>
    </row>
    <row r="37" spans="1:15">
      <c r="A37" s="370">
        <v>26</v>
      </c>
      <c r="B37" s="994" t="s">
        <v>1929</v>
      </c>
      <c r="C37" s="989">
        <v>1800</v>
      </c>
      <c r="D37" s="989">
        <v>3</v>
      </c>
      <c r="E37" s="990" t="s">
        <v>1930</v>
      </c>
      <c r="F37" s="192">
        <f>C37*D37</f>
        <v>5400</v>
      </c>
      <c r="G37" s="947"/>
      <c r="H37" s="995"/>
      <c r="I37" s="989">
        <v>3</v>
      </c>
      <c r="J37" s="995">
        <f>I37*C37</f>
        <v>5400</v>
      </c>
      <c r="K37" s="989" t="s">
        <v>1931</v>
      </c>
      <c r="L37" s="990"/>
      <c r="M37" s="989"/>
      <c r="N37" s="999"/>
    </row>
    <row r="38" spans="1:15">
      <c r="A38" s="370">
        <v>27</v>
      </c>
      <c r="B38" s="994" t="s">
        <v>1932</v>
      </c>
      <c r="C38" s="989">
        <v>850</v>
      </c>
      <c r="D38" s="989">
        <v>3</v>
      </c>
      <c r="E38" s="990" t="s">
        <v>46</v>
      </c>
      <c r="F38" s="192">
        <f>C38*D38</f>
        <v>2550</v>
      </c>
      <c r="G38" s="947"/>
      <c r="H38" s="995"/>
      <c r="I38" s="989">
        <v>3</v>
      </c>
      <c r="J38" s="995">
        <f>I38*C38</f>
        <v>2550</v>
      </c>
      <c r="K38" s="989"/>
      <c r="L38" s="990"/>
      <c r="M38" s="989"/>
      <c r="N38" s="999"/>
      <c r="O38" s="209"/>
    </row>
    <row r="39" spans="1:15">
      <c r="A39" s="370">
        <v>28</v>
      </c>
      <c r="B39" s="994" t="s">
        <v>1933</v>
      </c>
      <c r="C39" s="989">
        <v>600</v>
      </c>
      <c r="D39" s="989">
        <v>3</v>
      </c>
      <c r="E39" s="990" t="s">
        <v>46</v>
      </c>
      <c r="F39" s="192">
        <f>C39*D39</f>
        <v>1800</v>
      </c>
      <c r="G39" s="947"/>
      <c r="H39" s="995"/>
      <c r="I39" s="989">
        <v>3</v>
      </c>
      <c r="J39" s="995">
        <f>I39*C39</f>
        <v>1800</v>
      </c>
      <c r="K39" s="989"/>
      <c r="L39" s="990"/>
      <c r="M39" s="989"/>
      <c r="N39" s="999"/>
      <c r="O39" s="210"/>
    </row>
    <row r="40" spans="1:15">
      <c r="A40" s="21" t="s">
        <v>82</v>
      </c>
      <c r="B40" s="22"/>
      <c r="C40" s="270">
        <f>SUM(C12:C39)</f>
        <v>78949</v>
      </c>
      <c r="D40" s="1006">
        <f>SUM(D12:D39)</f>
        <v>8072</v>
      </c>
      <c r="E40" s="272"/>
      <c r="F40" s="270">
        <f>SUM(F12:F39)</f>
        <v>783100</v>
      </c>
      <c r="G40" s="215">
        <f>SUM(G12:G39)</f>
        <v>825.25</v>
      </c>
      <c r="H40" s="212">
        <f>SUM(H12:H39)</f>
        <v>381600.25</v>
      </c>
      <c r="I40" s="216">
        <f>SUM(I12:I39)</f>
        <v>1446.5</v>
      </c>
      <c r="J40" s="217">
        <f>SUM(J12:J39)</f>
        <v>80687.5</v>
      </c>
      <c r="K40" s="216">
        <f>SUM(K12:K39)</f>
        <v>1437.5</v>
      </c>
      <c r="L40" s="212">
        <f>SUM(L12:L39)</f>
        <v>70937.5</v>
      </c>
      <c r="M40" s="212">
        <f>SUM(M12:M39)</f>
        <v>1437.5</v>
      </c>
      <c r="N40" s="218">
        <f>SUM(N12:N39)</f>
        <v>70937.5</v>
      </c>
    </row>
    <row r="42" spans="1:15">
      <c r="A42" s="181" t="s">
        <v>0</v>
      </c>
      <c r="B42" s="181"/>
      <c r="C42" s="181"/>
    </row>
    <row r="43" spans="1:15">
      <c r="A43" s="182"/>
      <c r="B43" s="181"/>
      <c r="C43" s="181"/>
    </row>
    <row r="44" spans="1:15" customHeight="1" ht="15.75">
      <c r="F44" s="32" t="s">
        <v>1</v>
      </c>
      <c r="G44" s="32"/>
      <c r="H44" s="32"/>
      <c r="I44" s="32"/>
    </row>
    <row r="45" spans="1:15">
      <c r="G45" s="35" t="s">
        <v>2</v>
      </c>
      <c r="H45" s="35"/>
    </row>
    <row r="47" spans="1:15">
      <c r="A47" s="310" t="s">
        <v>541</v>
      </c>
      <c r="B47" s="310"/>
      <c r="C47" s="310"/>
      <c r="D47" s="310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5">
      <c r="A48" s="41" t="s">
        <v>1900</v>
      </c>
      <c r="B48" s="41"/>
      <c r="C48" s="41"/>
      <c r="D48" s="41"/>
      <c r="E48" s="41"/>
      <c r="F48" s="42" t="s">
        <v>5</v>
      </c>
      <c r="G48" s="42"/>
      <c r="H48" s="42"/>
      <c r="I48" s="42"/>
      <c r="J48" s="42"/>
      <c r="K48" s="43" t="s">
        <v>781</v>
      </c>
      <c r="L48" s="43"/>
      <c r="M48" s="43"/>
      <c r="N48" s="43"/>
    </row>
    <row r="49" spans="1:15">
      <c r="A49" s="184" t="s">
        <v>1901</v>
      </c>
      <c r="B49" s="184"/>
      <c r="C49" s="184"/>
      <c r="D49" s="184"/>
      <c r="E49" s="184"/>
      <c r="F49" s="45" t="s">
        <v>8</v>
      </c>
      <c r="G49" s="42" t="s">
        <v>9</v>
      </c>
      <c r="H49" s="42"/>
      <c r="I49" s="42" t="s">
        <v>10</v>
      </c>
      <c r="J49" s="42"/>
      <c r="K49" s="46" t="s">
        <v>11</v>
      </c>
      <c r="L49" s="46"/>
      <c r="M49" s="46"/>
      <c r="N49" s="46"/>
    </row>
    <row r="50" spans="1:15">
      <c r="A50" s="47" t="s">
        <v>12</v>
      </c>
      <c r="B50" s="47" t="s">
        <v>13</v>
      </c>
      <c r="C50" s="47" t="s">
        <v>14</v>
      </c>
      <c r="D50" s="48" t="s">
        <v>15</v>
      </c>
      <c r="E50" s="49"/>
      <c r="F50" s="47" t="s">
        <v>16</v>
      </c>
      <c r="G50" s="42" t="s">
        <v>17</v>
      </c>
      <c r="H50" s="42"/>
      <c r="I50" s="42"/>
      <c r="J50" s="42"/>
      <c r="K50" s="42"/>
      <c r="L50" s="42"/>
      <c r="M50" s="42"/>
      <c r="N50" s="42"/>
    </row>
    <row r="51" spans="1:15">
      <c r="A51" s="47"/>
      <c r="B51" s="47"/>
      <c r="C51" s="47"/>
      <c r="D51" s="50"/>
      <c r="E51" s="51"/>
      <c r="F51" s="47"/>
      <c r="G51" s="52" t="s">
        <v>18</v>
      </c>
      <c r="H51" s="52"/>
      <c r="I51" s="185" t="s">
        <v>19</v>
      </c>
      <c r="J51" s="185"/>
      <c r="K51" s="54" t="s">
        <v>20</v>
      </c>
      <c r="L51" s="54"/>
      <c r="M51" s="186" t="s">
        <v>21</v>
      </c>
      <c r="N51" s="186"/>
    </row>
    <row r="52" spans="1:15">
      <c r="A52" s="47"/>
      <c r="B52" s="47"/>
      <c r="C52" s="47"/>
      <c r="D52" s="57" t="s">
        <v>22</v>
      </c>
      <c r="E52" s="57" t="s">
        <v>13</v>
      </c>
      <c r="F52" s="47"/>
      <c r="G52" s="45" t="s">
        <v>23</v>
      </c>
      <c r="H52" s="57" t="s">
        <v>24</v>
      </c>
      <c r="I52" s="57" t="s">
        <v>23</v>
      </c>
      <c r="J52" s="57" t="s">
        <v>24</v>
      </c>
      <c r="K52" s="57" t="s">
        <v>23</v>
      </c>
      <c r="L52" s="57" t="s">
        <v>24</v>
      </c>
      <c r="M52" s="57" t="s">
        <v>23</v>
      </c>
      <c r="N52" s="57" t="s">
        <v>24</v>
      </c>
    </row>
    <row r="53" spans="1:15">
      <c r="A53" s="366">
        <v>29</v>
      </c>
      <c r="B53" s="1007" t="s">
        <v>1934</v>
      </c>
      <c r="C53" s="989">
        <v>1600</v>
      </c>
      <c r="D53" s="989">
        <v>3</v>
      </c>
      <c r="E53" s="990" t="s">
        <v>46</v>
      </c>
      <c r="F53" s="989">
        <f>D53*C53</f>
        <v>4800</v>
      </c>
      <c r="G53" s="1008"/>
      <c r="H53" s="63"/>
      <c r="I53" s="1009">
        <v>3</v>
      </c>
      <c r="J53" s="1010">
        <f>I53*C53</f>
        <v>4800</v>
      </c>
      <c r="K53" s="430"/>
      <c r="L53" s="625"/>
      <c r="M53" s="430"/>
      <c r="N53" s="431">
        <f>SUM(C53:M53)</f>
        <v>11206</v>
      </c>
    </row>
    <row r="54" spans="1:15">
      <c r="A54" s="370">
        <v>30</v>
      </c>
      <c r="B54" s="1007" t="s">
        <v>1935</v>
      </c>
      <c r="C54" s="989">
        <v>350</v>
      </c>
      <c r="D54" s="989">
        <v>3</v>
      </c>
      <c r="E54" s="990" t="s">
        <v>46</v>
      </c>
      <c r="F54" s="989">
        <f>D54*C54</f>
        <v>1050</v>
      </c>
      <c r="G54" s="1008"/>
      <c r="H54" s="63"/>
      <c r="I54" s="1009">
        <v>3</v>
      </c>
      <c r="J54" s="1010">
        <f>I54*C54</f>
        <v>1050</v>
      </c>
      <c r="K54" s="436"/>
      <c r="L54" s="626"/>
      <c r="M54" s="430"/>
      <c r="N54" s="431">
        <f>SUM(C54:M54)</f>
        <v>2456</v>
      </c>
    </row>
    <row r="55" spans="1:15">
      <c r="A55" s="366">
        <v>31</v>
      </c>
      <c r="B55" s="1007" t="s">
        <v>1936</v>
      </c>
      <c r="C55" s="989">
        <v>1825</v>
      </c>
      <c r="D55" s="989">
        <v>12</v>
      </c>
      <c r="E55" s="990" t="s">
        <v>371</v>
      </c>
      <c r="F55" s="989">
        <f>D55*C55</f>
        <v>21900</v>
      </c>
      <c r="G55" s="1008"/>
      <c r="H55" s="63"/>
      <c r="I55" s="1009">
        <v>12</v>
      </c>
      <c r="J55" s="1010">
        <f>I55*C55</f>
        <v>21900</v>
      </c>
      <c r="K55" s="230"/>
      <c r="L55" s="232"/>
      <c r="M55" s="230"/>
      <c r="N55" s="804">
        <f>SUM(C55:M55)</f>
        <v>45649</v>
      </c>
    </row>
    <row r="56" spans="1:15">
      <c r="A56" s="370">
        <v>32</v>
      </c>
      <c r="B56" s="1007" t="s">
        <v>1937</v>
      </c>
      <c r="C56" s="1001">
        <v>16000</v>
      </c>
      <c r="D56" s="1001">
        <v>2</v>
      </c>
      <c r="E56" s="1002" t="s">
        <v>470</v>
      </c>
      <c r="F56" s="989">
        <f>D56*C56</f>
        <v>32000</v>
      </c>
      <c r="G56" s="1008"/>
      <c r="H56" s="63"/>
      <c r="I56" s="1011">
        <v>2</v>
      </c>
      <c r="J56" s="1010">
        <f>I56*C56</f>
        <v>32000</v>
      </c>
      <c r="K56" s="727"/>
      <c r="L56" s="807"/>
      <c r="M56" s="233"/>
      <c r="N56" s="806">
        <f>SUM(C56:M56)</f>
        <v>80004</v>
      </c>
    </row>
    <row r="57" spans="1:15">
      <c r="A57" s="366">
        <v>33</v>
      </c>
      <c r="B57" s="1007" t="s">
        <v>1938</v>
      </c>
      <c r="C57" s="1001"/>
      <c r="D57" s="1001"/>
      <c r="E57" s="1002"/>
      <c r="F57" s="989">
        <f>D57*C57</f>
        <v>0</v>
      </c>
      <c r="G57" s="1008"/>
      <c r="H57" s="63"/>
      <c r="I57" s="1011"/>
      <c r="J57" s="1010">
        <f>I57*C57</f>
        <v>0</v>
      </c>
      <c r="K57" s="718"/>
      <c r="L57" s="1012"/>
      <c r="M57" s="230"/>
      <c r="N57" s="232">
        <f>SUM(C57:M57)</f>
        <v>0</v>
      </c>
    </row>
    <row r="58" spans="1:15">
      <c r="A58" s="370">
        <v>34</v>
      </c>
      <c r="B58" s="1007" t="s">
        <v>1939</v>
      </c>
      <c r="C58" s="989">
        <v>250</v>
      </c>
      <c r="D58" s="989">
        <v>24</v>
      </c>
      <c r="E58" s="990" t="s">
        <v>371</v>
      </c>
      <c r="F58" s="989">
        <f>D58*C58</f>
        <v>6000</v>
      </c>
      <c r="G58" s="1008"/>
      <c r="H58" s="63"/>
      <c r="I58" s="1009">
        <v>24</v>
      </c>
      <c r="J58" s="1010">
        <f>I58*C58</f>
        <v>6000</v>
      </c>
      <c r="K58" s="430"/>
      <c r="L58" s="641"/>
      <c r="M58" s="430"/>
      <c r="N58" s="642">
        <f>SUM(C58:M58)</f>
        <v>12298</v>
      </c>
    </row>
    <row r="59" spans="1:15">
      <c r="A59" s="366">
        <v>35</v>
      </c>
      <c r="B59" s="1007" t="s">
        <v>1940</v>
      </c>
      <c r="C59" s="989">
        <v>1600</v>
      </c>
      <c r="D59" s="989">
        <v>2</v>
      </c>
      <c r="E59" s="990" t="s">
        <v>371</v>
      </c>
      <c r="F59" s="989">
        <f>D59*C59</f>
        <v>3200</v>
      </c>
      <c r="G59" s="1008"/>
      <c r="H59" s="63"/>
      <c r="I59" s="1009">
        <v>2</v>
      </c>
      <c r="J59" s="1010">
        <f>I59*C59</f>
        <v>3200</v>
      </c>
      <c r="K59" s="436"/>
      <c r="L59" s="624"/>
      <c r="M59" s="430"/>
      <c r="N59" s="431">
        <f>SUM(C59:M59)</f>
        <v>8004</v>
      </c>
    </row>
    <row r="60" spans="1:15">
      <c r="A60" s="370">
        <v>36</v>
      </c>
      <c r="B60" s="1007" t="s">
        <v>1941</v>
      </c>
      <c r="C60" s="989">
        <v>1200</v>
      </c>
      <c r="D60" s="989">
        <v>2</v>
      </c>
      <c r="E60" s="990" t="s">
        <v>371</v>
      </c>
      <c r="F60" s="989">
        <f>D60*C60</f>
        <v>2400</v>
      </c>
      <c r="G60" s="1008"/>
      <c r="H60" s="63"/>
      <c r="I60" s="1009">
        <v>2</v>
      </c>
      <c r="J60" s="1010">
        <f>I60*C60</f>
        <v>2400</v>
      </c>
      <c r="K60" s="436"/>
      <c r="L60" s="644"/>
      <c r="M60" s="430"/>
      <c r="N60" s="431">
        <f>SUM(C60:M60)</f>
        <v>6004</v>
      </c>
    </row>
    <row r="61" spans="1:15">
      <c r="A61" s="366">
        <v>37</v>
      </c>
      <c r="B61" s="1007" t="s">
        <v>1942</v>
      </c>
      <c r="C61" s="989">
        <v>20</v>
      </c>
      <c r="D61" s="989">
        <v>120</v>
      </c>
      <c r="E61" s="990" t="s">
        <v>371</v>
      </c>
      <c r="F61" s="989">
        <f>D61*C61</f>
        <v>2400</v>
      </c>
      <c r="G61" s="1008"/>
      <c r="H61" s="63"/>
      <c r="I61" s="1009">
        <v>120</v>
      </c>
      <c r="J61" s="1010">
        <f>I61*C61</f>
        <v>2400</v>
      </c>
      <c r="K61" s="436"/>
      <c r="L61" s="626"/>
      <c r="M61" s="430"/>
      <c r="N61" s="434">
        <f>SUM(C61:M61)</f>
        <v>5060</v>
      </c>
    </row>
    <row r="62" spans="1:15">
      <c r="A62" s="370">
        <v>38</v>
      </c>
      <c r="B62" s="1007" t="s">
        <v>1943</v>
      </c>
      <c r="C62" s="989">
        <v>295</v>
      </c>
      <c r="D62" s="989">
        <v>20</v>
      </c>
      <c r="E62" s="990" t="s">
        <v>192</v>
      </c>
      <c r="F62" s="989">
        <f>D62*C62</f>
        <v>5900</v>
      </c>
      <c r="G62" s="1008"/>
      <c r="H62" s="63"/>
      <c r="I62" s="1009">
        <v>20</v>
      </c>
      <c r="J62" s="1010">
        <f>I62*C62</f>
        <v>5900</v>
      </c>
      <c r="K62" s="436"/>
      <c r="L62" s="626"/>
      <c r="M62" s="430"/>
      <c r="N62" s="431">
        <f>SUM(C62:M62)</f>
        <v>12135</v>
      </c>
    </row>
    <row r="63" spans="1:15">
      <c r="A63" s="366">
        <v>39</v>
      </c>
      <c r="B63" s="1007" t="s">
        <v>1944</v>
      </c>
      <c r="C63" s="989">
        <v>3100</v>
      </c>
      <c r="D63" s="989">
        <v>4</v>
      </c>
      <c r="E63" s="990" t="s">
        <v>46</v>
      </c>
      <c r="F63" s="989">
        <f>D63*C63</f>
        <v>12400</v>
      </c>
      <c r="G63" s="1008"/>
      <c r="H63" s="63"/>
      <c r="I63" s="1009">
        <v>4</v>
      </c>
      <c r="J63" s="1010">
        <f>I63*C63</f>
        <v>12400</v>
      </c>
      <c r="K63" s="313"/>
      <c r="L63" s="647"/>
      <c r="M63" s="198"/>
      <c r="N63" s="619">
        <f>SUM(C63:M63)</f>
        <v>27908</v>
      </c>
    </row>
    <row r="64" spans="1:15">
      <c r="A64" s="370">
        <v>40</v>
      </c>
      <c r="B64" s="1007" t="s">
        <v>1945</v>
      </c>
      <c r="C64" s="989">
        <v>189</v>
      </c>
      <c r="D64" s="989">
        <v>20</v>
      </c>
      <c r="E64" s="990" t="s">
        <v>46</v>
      </c>
      <c r="F64" s="989">
        <f>D64*C64</f>
        <v>3780</v>
      </c>
      <c r="G64" s="1008"/>
      <c r="H64" s="63"/>
      <c r="I64" s="1009">
        <v>20</v>
      </c>
      <c r="J64" s="1010">
        <f>I64*C64</f>
        <v>3780</v>
      </c>
      <c r="K64" s="436"/>
      <c r="L64" s="622"/>
      <c r="M64" s="430"/>
      <c r="N64" s="431">
        <f>SUM(C64:M64)</f>
        <v>7789</v>
      </c>
    </row>
    <row r="65" spans="1:15">
      <c r="A65" s="366">
        <v>41</v>
      </c>
      <c r="B65" s="1007" t="s">
        <v>1946</v>
      </c>
      <c r="C65" s="989">
        <v>2100</v>
      </c>
      <c r="D65" s="989">
        <v>2</v>
      </c>
      <c r="E65" s="990" t="s">
        <v>46</v>
      </c>
      <c r="F65" s="989">
        <f>D65*C65</f>
        <v>4200</v>
      </c>
      <c r="G65" s="1008"/>
      <c r="H65" s="63"/>
      <c r="I65" s="1009">
        <v>2</v>
      </c>
      <c r="J65" s="1010">
        <f>I65*C65</f>
        <v>4200</v>
      </c>
      <c r="K65" s="436"/>
      <c r="L65" s="624"/>
      <c r="M65" s="430"/>
      <c r="N65" s="434">
        <f>SUM(C65:M65)</f>
        <v>10504</v>
      </c>
    </row>
    <row r="66" spans="1:15">
      <c r="A66" s="370">
        <v>42</v>
      </c>
      <c r="B66" s="1007" t="s">
        <v>1947</v>
      </c>
      <c r="C66" s="989">
        <v>2100</v>
      </c>
      <c r="D66" s="989">
        <v>4</v>
      </c>
      <c r="E66" s="990" t="s">
        <v>371</v>
      </c>
      <c r="F66" s="989">
        <f>D66*C66</f>
        <v>8400</v>
      </c>
      <c r="G66" s="1008"/>
      <c r="H66" s="63"/>
      <c r="I66" s="1009">
        <v>4</v>
      </c>
      <c r="J66" s="1010">
        <f>I66*C66</f>
        <v>8400</v>
      </c>
      <c r="K66" s="436"/>
      <c r="L66" s="644"/>
      <c r="M66" s="430"/>
      <c r="N66" s="431">
        <f>SUM(C66:M66)</f>
        <v>18908</v>
      </c>
    </row>
    <row r="67" spans="1:15">
      <c r="A67" s="366">
        <v>43</v>
      </c>
      <c r="B67" s="1007" t="s">
        <v>1948</v>
      </c>
      <c r="C67" s="989">
        <v>649</v>
      </c>
      <c r="D67" s="989">
        <v>9</v>
      </c>
      <c r="E67" s="990" t="s">
        <v>46</v>
      </c>
      <c r="F67" s="989">
        <f>D67*C67</f>
        <v>5841</v>
      </c>
      <c r="G67" s="1008"/>
      <c r="H67" s="63"/>
      <c r="I67" s="1009">
        <v>9</v>
      </c>
      <c r="J67" s="1010">
        <f>I67*C67</f>
        <v>5841</v>
      </c>
      <c r="K67" s="436"/>
      <c r="L67" s="626"/>
      <c r="M67" s="430"/>
      <c r="N67" s="431">
        <f>SUM(C67:M67)</f>
        <v>12349</v>
      </c>
    </row>
    <row r="68" spans="1:15">
      <c r="A68" s="370">
        <v>44</v>
      </c>
      <c r="B68" s="1007" t="s">
        <v>1949</v>
      </c>
      <c r="C68" s="989">
        <v>2465</v>
      </c>
      <c r="D68" s="989">
        <v>2</v>
      </c>
      <c r="E68" s="990" t="s">
        <v>46</v>
      </c>
      <c r="F68" s="989">
        <f>D68*C68</f>
        <v>4930</v>
      </c>
      <c r="G68" s="1008"/>
      <c r="H68" s="63"/>
      <c r="I68" s="1009">
        <v>2</v>
      </c>
      <c r="J68" s="1010">
        <f>I68*C68</f>
        <v>4930</v>
      </c>
      <c r="K68" s="436"/>
      <c r="L68" s="626"/>
      <c r="M68" s="430"/>
      <c r="N68" s="434">
        <f>SUM(C68:M68)</f>
        <v>12329</v>
      </c>
    </row>
    <row r="69" spans="1:15">
      <c r="A69" s="366">
        <v>45</v>
      </c>
      <c r="B69" s="1007" t="s">
        <v>1950</v>
      </c>
      <c r="C69" s="989">
        <v>2465</v>
      </c>
      <c r="D69" s="989">
        <v>3</v>
      </c>
      <c r="E69" s="990" t="s">
        <v>46</v>
      </c>
      <c r="F69" s="989">
        <f>D69*C69</f>
        <v>7395</v>
      </c>
      <c r="G69" s="1008"/>
      <c r="H69" s="63"/>
      <c r="I69" s="1009">
        <v>3</v>
      </c>
      <c r="J69" s="1010">
        <f>I69*C69</f>
        <v>7395</v>
      </c>
      <c r="K69" s="436"/>
      <c r="L69" s="626"/>
      <c r="M69" s="430"/>
      <c r="N69" s="431">
        <f>SUM(C69:M69)</f>
        <v>17261</v>
      </c>
    </row>
    <row r="70" spans="1:15">
      <c r="A70" s="370">
        <v>46</v>
      </c>
      <c r="B70" s="1007" t="s">
        <v>1951</v>
      </c>
      <c r="C70" s="989">
        <v>390</v>
      </c>
      <c r="D70" s="989">
        <v>24</v>
      </c>
      <c r="E70" s="990" t="s">
        <v>162</v>
      </c>
      <c r="F70" s="989">
        <f>D70*C70</f>
        <v>9360</v>
      </c>
      <c r="G70" s="1008"/>
      <c r="H70" s="63"/>
      <c r="I70" s="1009">
        <v>24</v>
      </c>
      <c r="J70" s="1010">
        <f>I70*C70</f>
        <v>9360</v>
      </c>
      <c r="K70" s="436"/>
      <c r="L70" s="626"/>
      <c r="M70" s="430"/>
      <c r="N70" s="434">
        <f>SUM(C70:M70)</f>
        <v>19158</v>
      </c>
    </row>
    <row r="71" spans="1:15">
      <c r="A71" s="366">
        <v>47</v>
      </c>
      <c r="B71" s="1007" t="s">
        <v>1952</v>
      </c>
      <c r="C71" s="989">
        <v>650</v>
      </c>
      <c r="D71" s="989">
        <v>12</v>
      </c>
      <c r="E71" s="990" t="s">
        <v>46</v>
      </c>
      <c r="F71" s="989">
        <f>D71*C71</f>
        <v>7800</v>
      </c>
      <c r="G71" s="1008"/>
      <c r="H71" s="63"/>
      <c r="I71" s="1009">
        <v>12</v>
      </c>
      <c r="J71" s="1010">
        <f>I71*C71</f>
        <v>7800</v>
      </c>
      <c r="K71" s="436"/>
      <c r="L71" s="626"/>
      <c r="M71" s="430"/>
      <c r="N71" s="434">
        <f>SUM(C71:M71)</f>
        <v>16274</v>
      </c>
    </row>
    <row r="72" spans="1:15">
      <c r="A72" s="370">
        <v>48</v>
      </c>
      <c r="B72" s="1007" t="s">
        <v>1953</v>
      </c>
      <c r="C72" s="989">
        <v>260</v>
      </c>
      <c r="D72" s="989">
        <v>12</v>
      </c>
      <c r="E72" s="990" t="s">
        <v>46</v>
      </c>
      <c r="F72" s="989">
        <f>D72*C72</f>
        <v>3120</v>
      </c>
      <c r="G72" s="1008"/>
      <c r="H72" s="63"/>
      <c r="I72" s="1013"/>
      <c r="J72" s="63"/>
      <c r="K72" s="436"/>
      <c r="L72" s="628"/>
      <c r="M72" s="430"/>
      <c r="N72" s="434">
        <f>SUM(C72:M72)</f>
        <v>3392</v>
      </c>
    </row>
    <row r="73" spans="1:15">
      <c r="A73" s="366">
        <v>49</v>
      </c>
      <c r="B73" s="1007" t="s">
        <v>1954</v>
      </c>
      <c r="C73" s="989">
        <v>1200</v>
      </c>
      <c r="D73" s="989">
        <v>15</v>
      </c>
      <c r="E73" s="990" t="s">
        <v>46</v>
      </c>
      <c r="F73" s="989">
        <f>D73*C73</f>
        <v>18000</v>
      </c>
      <c r="G73" s="1008"/>
      <c r="H73" s="63"/>
      <c r="I73" s="1013"/>
      <c r="J73" s="63"/>
      <c r="K73" s="436"/>
      <c r="L73" s="626"/>
      <c r="M73" s="430"/>
      <c r="N73" s="434">
        <f>SUM(C73:M73)</f>
        <v>19215</v>
      </c>
    </row>
    <row r="74" spans="1:15">
      <c r="A74" s="370">
        <v>50</v>
      </c>
      <c r="B74" s="1007" t="s">
        <v>1955</v>
      </c>
      <c r="C74" s="989">
        <v>230</v>
      </c>
      <c r="D74" s="989">
        <v>12</v>
      </c>
      <c r="E74" s="990" t="s">
        <v>46</v>
      </c>
      <c r="F74" s="989">
        <f>D74*C74</f>
        <v>2760</v>
      </c>
      <c r="G74" s="1008"/>
      <c r="H74" s="63"/>
      <c r="I74" s="1013"/>
      <c r="J74" s="63"/>
      <c r="K74" s="436"/>
      <c r="L74" s="628"/>
      <c r="M74" s="430"/>
      <c r="N74" s="434">
        <f>SUM(C74:M74)</f>
        <v>3002</v>
      </c>
    </row>
    <row r="75" spans="1:15">
      <c r="A75" s="366">
        <v>51</v>
      </c>
      <c r="B75" s="1007" t="s">
        <v>1956</v>
      </c>
      <c r="C75" s="989">
        <v>25000</v>
      </c>
      <c r="D75" s="989">
        <v>5</v>
      </c>
      <c r="E75" s="990" t="s">
        <v>1957</v>
      </c>
      <c r="F75" s="989">
        <f>D75*C75</f>
        <v>125000</v>
      </c>
      <c r="G75" s="1008"/>
      <c r="H75" s="63"/>
      <c r="I75" s="1013"/>
      <c r="J75" s="63"/>
      <c r="K75" s="436"/>
      <c r="L75" s="626"/>
      <c r="M75" s="430"/>
      <c r="N75" s="431">
        <f>SUM(C75:M75)</f>
        <v>150005</v>
      </c>
    </row>
    <row r="76" spans="1:15">
      <c r="A76" s="370">
        <v>52</v>
      </c>
      <c r="B76" s="1007" t="s">
        <v>1958</v>
      </c>
      <c r="C76" s="989">
        <v>25000</v>
      </c>
      <c r="D76" s="989">
        <v>5</v>
      </c>
      <c r="E76" s="990" t="s">
        <v>1957</v>
      </c>
      <c r="F76" s="989">
        <f>D76*C76</f>
        <v>125000</v>
      </c>
      <c r="G76" s="1008"/>
      <c r="H76" s="63"/>
      <c r="I76" s="1013"/>
      <c r="J76" s="63"/>
      <c r="K76" s="436"/>
      <c r="L76" s="652"/>
      <c r="M76" s="430"/>
      <c r="N76" s="434">
        <f>SUM(C76:M76)</f>
        <v>150005</v>
      </c>
    </row>
    <row r="77" spans="1:15">
      <c r="A77" s="366">
        <v>53</v>
      </c>
      <c r="B77" s="1007" t="s">
        <v>1959</v>
      </c>
      <c r="C77" s="989">
        <v>12000</v>
      </c>
      <c r="D77" s="989">
        <v>1</v>
      </c>
      <c r="E77" s="990" t="s">
        <v>470</v>
      </c>
      <c r="F77" s="989">
        <f>D77*C77</f>
        <v>12000</v>
      </c>
      <c r="G77" s="1008"/>
      <c r="H77" s="63"/>
      <c r="I77" s="1013"/>
      <c r="J77" s="63"/>
      <c r="K77" s="198"/>
      <c r="L77" s="654"/>
      <c r="M77" s="198"/>
      <c r="N77" s="196">
        <f>SUM(C77:M77)</f>
        <v>24001</v>
      </c>
    </row>
    <row r="78" spans="1:15">
      <c r="A78" s="370">
        <v>54</v>
      </c>
      <c r="B78" s="1007" t="s">
        <v>1960</v>
      </c>
      <c r="C78" s="989">
        <v>17000</v>
      </c>
      <c r="D78" s="989">
        <v>1</v>
      </c>
      <c r="E78" s="990" t="s">
        <v>470</v>
      </c>
      <c r="F78" s="989">
        <f>D78*C78</f>
        <v>17000</v>
      </c>
      <c r="G78" s="1008"/>
      <c r="H78" s="63"/>
      <c r="I78" s="1013"/>
      <c r="J78" s="63"/>
      <c r="K78" s="436"/>
      <c r="L78" s="624"/>
      <c r="M78" s="430"/>
      <c r="N78" s="431">
        <f>SUM(C78:M78)</f>
        <v>34001</v>
      </c>
    </row>
    <row r="79" spans="1:15">
      <c r="A79" s="366">
        <v>55</v>
      </c>
      <c r="B79" s="1007" t="s">
        <v>1961</v>
      </c>
      <c r="C79" s="989">
        <v>600</v>
      </c>
      <c r="D79" s="989">
        <v>4</v>
      </c>
      <c r="E79" s="990" t="s">
        <v>46</v>
      </c>
      <c r="F79" s="989">
        <f>D79*C79</f>
        <v>2400</v>
      </c>
      <c r="G79" s="1008"/>
      <c r="H79" s="63"/>
      <c r="I79" s="1013"/>
      <c r="J79" s="63"/>
      <c r="K79" s="436"/>
      <c r="L79" s="624"/>
      <c r="M79" s="430"/>
      <c r="N79" s="434">
        <f>SUM(C79:M79)</f>
        <v>3004</v>
      </c>
    </row>
    <row r="80" spans="1:15">
      <c r="A80" s="370">
        <v>56</v>
      </c>
      <c r="B80" s="1007" t="s">
        <v>1962</v>
      </c>
      <c r="C80" s="989">
        <v>3500</v>
      </c>
      <c r="D80" s="989">
        <v>1</v>
      </c>
      <c r="E80" s="990" t="s">
        <v>647</v>
      </c>
      <c r="F80" s="989">
        <f>D80*C80</f>
        <v>3500</v>
      </c>
      <c r="G80" s="1008"/>
      <c r="H80" s="63"/>
      <c r="I80" s="1013"/>
      <c r="J80" s="63"/>
      <c r="K80" s="436"/>
      <c r="L80" s="644"/>
      <c r="M80" s="430"/>
      <c r="N80" s="431">
        <f>SUM(C80:M80)</f>
        <v>7001</v>
      </c>
    </row>
    <row r="81" spans="1:15">
      <c r="A81" s="21" t="s">
        <v>82</v>
      </c>
      <c r="B81" s="22"/>
      <c r="C81" s="270">
        <f>SUM(C53:C80)</f>
        <v>122038</v>
      </c>
      <c r="D81" s="1006">
        <f>SUM(D53:D80)</f>
        <v>324</v>
      </c>
      <c r="E81" s="272"/>
      <c r="F81" s="270">
        <f>SUM(F53:F80)</f>
        <v>452536</v>
      </c>
      <c r="G81" s="215"/>
      <c r="H81" s="212"/>
      <c r="I81" s="216">
        <f>SUM(I53:I80)</f>
        <v>268</v>
      </c>
      <c r="J81" s="217">
        <f>SUM(J53:J80)</f>
        <v>143756</v>
      </c>
      <c r="K81" s="216"/>
      <c r="L81" s="212"/>
      <c r="M81" s="212"/>
      <c r="N81" s="218">
        <f>SUM(C81:M81)</f>
        <v>718922</v>
      </c>
    </row>
    <row r="83" spans="1:15">
      <c r="A83" s="181" t="s">
        <v>0</v>
      </c>
      <c r="B83" s="181"/>
      <c r="C83" s="181"/>
    </row>
    <row r="84" spans="1:15">
      <c r="A84" s="182"/>
      <c r="B84" s="181"/>
      <c r="C84" s="181"/>
    </row>
    <row r="85" spans="1:15" customHeight="1" ht="15.75">
      <c r="F85" s="32" t="s">
        <v>1</v>
      </c>
      <c r="G85" s="32"/>
      <c r="H85" s="32"/>
      <c r="I85" s="32"/>
    </row>
    <row r="86" spans="1:15">
      <c r="G86" s="35" t="s">
        <v>2</v>
      </c>
      <c r="H86" s="35"/>
    </row>
    <row r="88" spans="1:15">
      <c r="A88" s="310" t="s">
        <v>541</v>
      </c>
      <c r="B88" s="310"/>
      <c r="C88" s="310"/>
      <c r="D88" s="310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5">
      <c r="A89" s="41" t="s">
        <v>1900</v>
      </c>
      <c r="B89" s="41"/>
      <c r="C89" s="41"/>
      <c r="D89" s="41"/>
      <c r="E89" s="41"/>
      <c r="F89" s="42" t="s">
        <v>5</v>
      </c>
      <c r="G89" s="42"/>
      <c r="H89" s="42"/>
      <c r="I89" s="42"/>
      <c r="J89" s="42"/>
      <c r="K89" s="43" t="s">
        <v>812</v>
      </c>
      <c r="L89" s="43"/>
      <c r="M89" s="43"/>
      <c r="N89" s="43"/>
    </row>
    <row r="90" spans="1:15">
      <c r="A90" s="184" t="s">
        <v>1901</v>
      </c>
      <c r="B90" s="184"/>
      <c r="C90" s="184"/>
      <c r="D90" s="184"/>
      <c r="E90" s="184"/>
      <c r="F90" s="45" t="s">
        <v>8</v>
      </c>
      <c r="G90" s="42" t="s">
        <v>9</v>
      </c>
      <c r="H90" s="42"/>
      <c r="I90" s="42" t="s">
        <v>10</v>
      </c>
      <c r="J90" s="42"/>
      <c r="K90" s="46" t="s">
        <v>11</v>
      </c>
      <c r="L90" s="46"/>
      <c r="M90" s="46"/>
      <c r="N90" s="46"/>
    </row>
    <row r="91" spans="1:15">
      <c r="A91" s="47" t="s">
        <v>12</v>
      </c>
      <c r="B91" s="47" t="s">
        <v>13</v>
      </c>
      <c r="C91" s="47" t="s">
        <v>14</v>
      </c>
      <c r="D91" s="48" t="s">
        <v>15</v>
      </c>
      <c r="E91" s="49"/>
      <c r="F91" s="47" t="s">
        <v>16</v>
      </c>
      <c r="G91" s="42" t="s">
        <v>17</v>
      </c>
      <c r="H91" s="42"/>
      <c r="I91" s="42"/>
      <c r="J91" s="42"/>
      <c r="K91" s="42"/>
      <c r="L91" s="42"/>
      <c r="M91" s="42"/>
      <c r="N91" s="42"/>
    </row>
    <row r="92" spans="1:15">
      <c r="A92" s="47"/>
      <c r="B92" s="47"/>
      <c r="C92" s="47"/>
      <c r="D92" s="50"/>
      <c r="E92" s="51"/>
      <c r="F92" s="47"/>
      <c r="G92" s="52" t="s">
        <v>18</v>
      </c>
      <c r="H92" s="52"/>
      <c r="I92" s="185" t="s">
        <v>19</v>
      </c>
      <c r="J92" s="185"/>
      <c r="K92" s="54" t="s">
        <v>20</v>
      </c>
      <c r="L92" s="54"/>
      <c r="M92" s="186" t="s">
        <v>21</v>
      </c>
      <c r="N92" s="186"/>
    </row>
    <row r="93" spans="1:15">
      <c r="A93" s="47"/>
      <c r="B93" s="47"/>
      <c r="C93" s="47"/>
      <c r="D93" s="57" t="s">
        <v>22</v>
      </c>
      <c r="E93" s="57" t="s">
        <v>13</v>
      </c>
      <c r="F93" s="47"/>
      <c r="G93" s="45" t="s">
        <v>23</v>
      </c>
      <c r="H93" s="57" t="s">
        <v>24</v>
      </c>
      <c r="I93" s="57" t="s">
        <v>23</v>
      </c>
      <c r="J93" s="57" t="s">
        <v>24</v>
      </c>
      <c r="K93" s="57" t="s">
        <v>23</v>
      </c>
      <c r="L93" s="57" t="s">
        <v>24</v>
      </c>
      <c r="M93" s="57" t="s">
        <v>23</v>
      </c>
      <c r="N93" s="57" t="s">
        <v>24</v>
      </c>
    </row>
    <row r="94" spans="1:15">
      <c r="A94" s="366">
        <v>57</v>
      </c>
      <c r="B94" s="1007" t="s">
        <v>1963</v>
      </c>
      <c r="C94" s="989">
        <v>3500</v>
      </c>
      <c r="D94" s="989">
        <v>1</v>
      </c>
      <c r="E94" s="990" t="s">
        <v>647</v>
      </c>
      <c r="F94" s="645">
        <f>D94*C94</f>
        <v>3500</v>
      </c>
      <c r="G94" s="436"/>
      <c r="H94" s="627"/>
      <c r="I94" s="436"/>
      <c r="J94" s="626"/>
      <c r="K94" s="989">
        <v>1</v>
      </c>
      <c r="L94" s="995">
        <f>K94*C94</f>
        <v>3500</v>
      </c>
      <c r="M94" s="430"/>
      <c r="N94" s="434">
        <f>SUM(C94:M94)</f>
        <v>10502</v>
      </c>
    </row>
    <row r="95" spans="1:15">
      <c r="A95" s="370">
        <v>58</v>
      </c>
      <c r="B95" s="1007" t="s">
        <v>1964</v>
      </c>
      <c r="C95" s="989">
        <v>3500</v>
      </c>
      <c r="D95" s="989">
        <v>1</v>
      </c>
      <c r="E95" s="990" t="s">
        <v>647</v>
      </c>
      <c r="F95" s="645">
        <f>D95*C95</f>
        <v>3500</v>
      </c>
      <c r="G95" s="436"/>
      <c r="H95" s="627"/>
      <c r="I95" s="436"/>
      <c r="J95" s="652"/>
      <c r="K95" s="989">
        <v>1</v>
      </c>
      <c r="L95" s="995">
        <f>K95*C95</f>
        <v>3500</v>
      </c>
      <c r="M95" s="430"/>
      <c r="N95" s="434">
        <f>SUM(C95:M95)</f>
        <v>10502</v>
      </c>
    </row>
    <row r="96" spans="1:15">
      <c r="A96" s="656">
        <v>59</v>
      </c>
      <c r="B96" s="1007" t="s">
        <v>1965</v>
      </c>
      <c r="C96" s="989">
        <v>3500</v>
      </c>
      <c r="D96" s="989">
        <v>1</v>
      </c>
      <c r="E96" s="990" t="s">
        <v>647</v>
      </c>
      <c r="F96" s="645">
        <f>D96*C96</f>
        <v>3500</v>
      </c>
      <c r="G96" s="436"/>
      <c r="H96" s="627"/>
      <c r="I96" s="436"/>
      <c r="J96" s="626"/>
      <c r="K96" s="989">
        <v>1</v>
      </c>
      <c r="L96" s="995">
        <f>K96*C96</f>
        <v>3500</v>
      </c>
      <c r="M96" s="430"/>
      <c r="N96" s="434">
        <f>SUM(C96:M96)</f>
        <v>10502</v>
      </c>
    </row>
    <row r="97" spans="1:15">
      <c r="A97" s="370">
        <v>60</v>
      </c>
      <c r="B97" s="1007" t="s">
        <v>1966</v>
      </c>
      <c r="C97" s="989">
        <v>1500</v>
      </c>
      <c r="D97" s="989">
        <v>4</v>
      </c>
      <c r="E97" s="990" t="s">
        <v>46</v>
      </c>
      <c r="F97" s="645">
        <f>D97*C97</f>
        <v>6000</v>
      </c>
      <c r="G97" s="436"/>
      <c r="H97" s="627"/>
      <c r="I97" s="436"/>
      <c r="J97" s="652"/>
      <c r="K97" s="989">
        <v>4</v>
      </c>
      <c r="L97" s="995">
        <f>K97*C97</f>
        <v>6000</v>
      </c>
      <c r="M97" s="430"/>
      <c r="N97" s="434">
        <f>SUM(C97:M97)</f>
        <v>13508</v>
      </c>
    </row>
    <row r="98" spans="1:15">
      <c r="A98" s="656">
        <v>61</v>
      </c>
      <c r="B98" s="1007" t="s">
        <v>1967</v>
      </c>
      <c r="C98" s="989">
        <v>8000</v>
      </c>
      <c r="D98" s="989">
        <v>1</v>
      </c>
      <c r="E98" s="990" t="s">
        <v>46</v>
      </c>
      <c r="F98" s="645">
        <f>D98*C98</f>
        <v>8000</v>
      </c>
      <c r="G98" s="436"/>
      <c r="H98" s="627"/>
      <c r="I98" s="436"/>
      <c r="J98" s="652"/>
      <c r="K98" s="989">
        <v>1</v>
      </c>
      <c r="L98" s="995">
        <f>K98*C98</f>
        <v>8000</v>
      </c>
      <c r="M98" s="430"/>
      <c r="N98" s="434">
        <f>SUM(C98:M98)</f>
        <v>24002</v>
      </c>
    </row>
    <row r="99" spans="1:15">
      <c r="A99" s="370">
        <v>62</v>
      </c>
      <c r="B99" s="1007" t="s">
        <v>1968</v>
      </c>
      <c r="C99" s="989">
        <v>1500</v>
      </c>
      <c r="D99" s="989">
        <v>6</v>
      </c>
      <c r="E99" s="990" t="s">
        <v>46</v>
      </c>
      <c r="F99" s="645">
        <f>D99*C99</f>
        <v>9000</v>
      </c>
      <c r="G99" s="436"/>
      <c r="H99" s="615"/>
      <c r="I99" s="436"/>
      <c r="J99" s="626"/>
      <c r="K99" s="989">
        <v>6</v>
      </c>
      <c r="L99" s="995">
        <f>K99*C99</f>
        <v>9000</v>
      </c>
      <c r="M99" s="430"/>
      <c r="N99" s="434">
        <f>SUM(C99:M99)</f>
        <v>19512</v>
      </c>
    </row>
    <row r="100" spans="1:15">
      <c r="A100" s="656">
        <v>63</v>
      </c>
      <c r="B100" s="1007" t="s">
        <v>1969</v>
      </c>
      <c r="C100" s="989">
        <v>950</v>
      </c>
      <c r="D100" s="989">
        <v>6</v>
      </c>
      <c r="E100" s="990" t="s">
        <v>46</v>
      </c>
      <c r="F100" s="645">
        <f>D100*C100</f>
        <v>5700</v>
      </c>
      <c r="G100" s="436"/>
      <c r="H100" s="627"/>
      <c r="I100" s="436"/>
      <c r="J100" s="652"/>
      <c r="K100" s="989">
        <v>6</v>
      </c>
      <c r="L100" s="995">
        <f>K100*C100</f>
        <v>5700</v>
      </c>
      <c r="M100" s="430"/>
      <c r="N100" s="434">
        <f>SUM(C100:M100)</f>
        <v>12362</v>
      </c>
    </row>
    <row r="101" spans="1:15">
      <c r="A101" s="370">
        <v>64</v>
      </c>
      <c r="B101" s="1007" t="s">
        <v>1970</v>
      </c>
      <c r="C101" s="989">
        <v>950</v>
      </c>
      <c r="D101" s="989">
        <v>10</v>
      </c>
      <c r="E101" s="990" t="s">
        <v>46</v>
      </c>
      <c r="F101" s="645">
        <f>D101*C101</f>
        <v>9500</v>
      </c>
      <c r="G101" s="436"/>
      <c r="H101" s="615"/>
      <c r="I101" s="436"/>
      <c r="J101" s="626"/>
      <c r="K101" s="989">
        <v>10</v>
      </c>
      <c r="L101" s="995">
        <f>K101*C101</f>
        <v>9500</v>
      </c>
      <c r="M101" s="430"/>
      <c r="N101" s="434">
        <f>SUM(C101:M101)</f>
        <v>19970</v>
      </c>
    </row>
    <row r="102" spans="1:15">
      <c r="A102" s="656">
        <v>65</v>
      </c>
      <c r="B102" s="1007" t="s">
        <v>1971</v>
      </c>
      <c r="C102" s="989">
        <v>950</v>
      </c>
      <c r="D102" s="989">
        <v>6</v>
      </c>
      <c r="E102" s="990" t="s">
        <v>46</v>
      </c>
      <c r="F102" s="645">
        <f>D102*C102</f>
        <v>5700</v>
      </c>
      <c r="G102" s="436"/>
      <c r="H102" s="627"/>
      <c r="I102" s="436"/>
      <c r="J102" s="652"/>
      <c r="K102" s="989">
        <v>6</v>
      </c>
      <c r="L102" s="995">
        <f>K102*C102</f>
        <v>5700</v>
      </c>
      <c r="M102" s="430"/>
      <c r="N102" s="431">
        <f>SUM(C102:M102)</f>
        <v>12362</v>
      </c>
    </row>
    <row r="103" spans="1:15">
      <c r="A103" s="370">
        <v>66</v>
      </c>
      <c r="B103" s="1007" t="s">
        <v>1972</v>
      </c>
      <c r="C103" s="989">
        <v>950</v>
      </c>
      <c r="D103" s="989">
        <v>4</v>
      </c>
      <c r="E103" s="990" t="s">
        <v>46</v>
      </c>
      <c r="F103" s="645">
        <f>D103*C103</f>
        <v>3800</v>
      </c>
      <c r="G103" s="718"/>
      <c r="H103" s="235"/>
      <c r="I103" s="239"/>
      <c r="J103" s="239"/>
      <c r="K103" s="989">
        <v>4</v>
      </c>
      <c r="L103" s="995">
        <f>K103*C103</f>
        <v>3800</v>
      </c>
      <c r="M103" s="230"/>
      <c r="N103" s="232">
        <f>SUM(C103:M103)</f>
        <v>8558</v>
      </c>
    </row>
    <row r="104" spans="1:15">
      <c r="A104" s="656">
        <v>67</v>
      </c>
      <c r="B104" s="1007" t="s">
        <v>1973</v>
      </c>
      <c r="C104" s="989">
        <v>1100</v>
      </c>
      <c r="D104" s="989">
        <v>6</v>
      </c>
      <c r="E104" s="990" t="s">
        <v>1930</v>
      </c>
      <c r="F104" s="645">
        <f>D104*C104</f>
        <v>6600</v>
      </c>
      <c r="G104" s="727"/>
      <c r="H104" s="243"/>
      <c r="I104" s="730"/>
      <c r="J104" s="730"/>
      <c r="K104" s="989">
        <v>6</v>
      </c>
      <c r="L104" s="995">
        <f>K104*C104</f>
        <v>6600</v>
      </c>
      <c r="M104" s="233"/>
      <c r="N104" s="731">
        <f>SUM(C104:M104)</f>
        <v>14312</v>
      </c>
    </row>
    <row r="105" spans="1:15">
      <c r="A105" s="370">
        <v>68</v>
      </c>
      <c r="B105" s="1007" t="s">
        <v>1974</v>
      </c>
      <c r="C105" s="989">
        <v>1100</v>
      </c>
      <c r="D105" s="989">
        <v>10</v>
      </c>
      <c r="E105" s="990" t="s">
        <v>1930</v>
      </c>
      <c r="F105" s="645">
        <f>D105*C105</f>
        <v>11000</v>
      </c>
      <c r="G105" s="733"/>
      <c r="H105" s="734"/>
      <c r="I105" s="733"/>
      <c r="J105" s="735"/>
      <c r="K105" s="989">
        <v>10</v>
      </c>
      <c r="L105" s="995">
        <f>K105*C105</f>
        <v>11000</v>
      </c>
      <c r="M105" s="230"/>
      <c r="N105" s="232">
        <f>SUM(C105:M105)</f>
        <v>23120</v>
      </c>
    </row>
    <row r="106" spans="1:15">
      <c r="A106" s="656">
        <v>69</v>
      </c>
      <c r="B106" s="1007" t="s">
        <v>1975</v>
      </c>
      <c r="C106" s="989">
        <v>1100</v>
      </c>
      <c r="D106" s="989">
        <v>6</v>
      </c>
      <c r="E106" s="990" t="s">
        <v>1930</v>
      </c>
      <c r="F106" s="645">
        <f>D106*C106</f>
        <v>6600</v>
      </c>
      <c r="G106" s="718"/>
      <c r="H106" s="720"/>
      <c r="I106" s="239"/>
      <c r="J106" s="239"/>
      <c r="K106" s="989">
        <v>6</v>
      </c>
      <c r="L106" s="995">
        <f>K106*C106</f>
        <v>6600</v>
      </c>
      <c r="M106" s="230"/>
      <c r="N106" s="231">
        <f>SUM(C106:M106)</f>
        <v>14312</v>
      </c>
    </row>
    <row r="107" spans="1:15">
      <c r="A107" s="370">
        <v>70</v>
      </c>
      <c r="B107" s="1007" t="s">
        <v>1976</v>
      </c>
      <c r="C107" s="989">
        <v>1100</v>
      </c>
      <c r="D107" s="989">
        <v>4</v>
      </c>
      <c r="E107" s="990" t="s">
        <v>1930</v>
      </c>
      <c r="F107" s="645">
        <f>D107*C107</f>
        <v>4400</v>
      </c>
      <c r="G107" s="718"/>
      <c r="H107" s="720"/>
      <c r="I107" s="239"/>
      <c r="J107" s="239"/>
      <c r="K107" s="989">
        <v>4</v>
      </c>
      <c r="L107" s="995">
        <f>K107*C107</f>
        <v>4400</v>
      </c>
      <c r="M107" s="230"/>
      <c r="N107" s="232">
        <f>SUM(C107:M107)</f>
        <v>9908</v>
      </c>
    </row>
    <row r="108" spans="1:15">
      <c r="A108" s="656">
        <v>71</v>
      </c>
      <c r="B108" s="1007" t="s">
        <v>1977</v>
      </c>
      <c r="C108" s="989">
        <v>1200</v>
      </c>
      <c r="D108" s="989">
        <v>6</v>
      </c>
      <c r="E108" s="990" t="s">
        <v>1930</v>
      </c>
      <c r="F108" s="645">
        <f>D108*C108</f>
        <v>7200</v>
      </c>
      <c r="G108" s="718"/>
      <c r="H108" s="720"/>
      <c r="I108" s="239"/>
      <c r="J108" s="239"/>
      <c r="K108" s="989">
        <v>6</v>
      </c>
      <c r="L108" s="995">
        <f>K108*C108</f>
        <v>7200</v>
      </c>
      <c r="M108" s="230"/>
      <c r="N108" s="232">
        <f>SUM(C108:M108)</f>
        <v>15612</v>
      </c>
    </row>
    <row r="109" spans="1:15">
      <c r="A109" s="370">
        <v>72</v>
      </c>
      <c r="B109" s="1007" t="s">
        <v>1978</v>
      </c>
      <c r="C109" s="989">
        <v>1200</v>
      </c>
      <c r="D109" s="989">
        <v>10</v>
      </c>
      <c r="E109" s="990" t="s">
        <v>1930</v>
      </c>
      <c r="F109" s="645">
        <f>D109*C109</f>
        <v>12000</v>
      </c>
      <c r="G109" s="718"/>
      <c r="H109" s="720"/>
      <c r="I109" s="239"/>
      <c r="J109" s="239"/>
      <c r="K109" s="989">
        <v>10</v>
      </c>
      <c r="L109" s="995">
        <f>K109*C109</f>
        <v>12000</v>
      </c>
      <c r="M109" s="230"/>
      <c r="N109" s="231">
        <f>SUM(C109:M109)</f>
        <v>25220</v>
      </c>
    </row>
    <row r="110" spans="1:15">
      <c r="A110" s="656">
        <v>73</v>
      </c>
      <c r="B110" s="1007" t="s">
        <v>1979</v>
      </c>
      <c r="C110" s="989">
        <v>1200</v>
      </c>
      <c r="D110" s="989">
        <v>6</v>
      </c>
      <c r="E110" s="990" t="s">
        <v>1930</v>
      </c>
      <c r="F110" s="645">
        <f>D110*C110</f>
        <v>7200</v>
      </c>
      <c r="G110" s="718"/>
      <c r="H110" s="720"/>
      <c r="I110" s="239"/>
      <c r="J110" s="239"/>
      <c r="K110" s="989">
        <v>6</v>
      </c>
      <c r="L110" s="995">
        <f>K110*C110</f>
        <v>7200</v>
      </c>
      <c r="M110" s="230"/>
      <c r="N110" s="232">
        <f>SUM(C110:M110)</f>
        <v>15612</v>
      </c>
    </row>
    <row r="111" spans="1:15">
      <c r="A111" s="370">
        <v>74</v>
      </c>
      <c r="B111" s="1007" t="s">
        <v>1980</v>
      </c>
      <c r="C111" s="989">
        <v>1200</v>
      </c>
      <c r="D111" s="989">
        <v>4</v>
      </c>
      <c r="E111" s="990" t="s">
        <v>1930</v>
      </c>
      <c r="F111" s="645">
        <f>D111*C111</f>
        <v>4800</v>
      </c>
      <c r="G111" s="718"/>
      <c r="H111" s="720"/>
      <c r="I111" s="239"/>
      <c r="J111" s="239"/>
      <c r="K111" s="989">
        <v>4</v>
      </c>
      <c r="L111" s="995">
        <f>K111*C111</f>
        <v>4800</v>
      </c>
      <c r="M111" s="230"/>
      <c r="N111" s="231">
        <f>SUM(C111:M111)</f>
        <v>10808</v>
      </c>
    </row>
    <row r="112" spans="1:15">
      <c r="A112" s="656">
        <v>75</v>
      </c>
      <c r="B112" s="1007" t="s">
        <v>1981</v>
      </c>
      <c r="C112" s="989">
        <v>1300</v>
      </c>
      <c r="D112" s="989">
        <v>6</v>
      </c>
      <c r="E112" s="990" t="s">
        <v>1930</v>
      </c>
      <c r="F112" s="645">
        <f>D112*C112</f>
        <v>7800</v>
      </c>
      <c r="G112" s="718"/>
      <c r="H112" s="720"/>
      <c r="I112" s="718"/>
      <c r="J112" s="235"/>
      <c r="K112" s="989">
        <v>6</v>
      </c>
      <c r="L112" s="995">
        <f>K112*C112</f>
        <v>7800</v>
      </c>
      <c r="M112" s="230"/>
      <c r="N112" s="231">
        <f>SUM(C112:M112)</f>
        <v>16912</v>
      </c>
    </row>
    <row r="113" spans="1:15">
      <c r="A113" s="370">
        <v>76</v>
      </c>
      <c r="B113" s="1007" t="s">
        <v>1982</v>
      </c>
      <c r="C113" s="989">
        <v>1300</v>
      </c>
      <c r="D113" s="989">
        <v>10</v>
      </c>
      <c r="E113" s="990" t="s">
        <v>1930</v>
      </c>
      <c r="F113" s="645">
        <f>D113*C113</f>
        <v>13000</v>
      </c>
      <c r="G113" s="718"/>
      <c r="H113" s="725"/>
      <c r="I113" s="718"/>
      <c r="J113" s="235"/>
      <c r="K113" s="989">
        <v>10</v>
      </c>
      <c r="L113" s="995">
        <f>K113*C113</f>
        <v>13000</v>
      </c>
      <c r="M113" s="230"/>
      <c r="N113" s="231">
        <f>SUM(C113:M113)</f>
        <v>27320</v>
      </c>
    </row>
    <row r="114" spans="1:15">
      <c r="A114" s="656">
        <v>77</v>
      </c>
      <c r="B114" s="1007" t="s">
        <v>1983</v>
      </c>
      <c r="C114" s="989">
        <v>1300</v>
      </c>
      <c r="D114" s="989">
        <v>6</v>
      </c>
      <c r="E114" s="990" t="s">
        <v>1930</v>
      </c>
      <c r="F114" s="645">
        <f>D114*C114</f>
        <v>7800</v>
      </c>
      <c r="G114" s="362"/>
      <c r="H114" s="670"/>
      <c r="I114" s="362"/>
      <c r="J114" s="671"/>
      <c r="K114" s="989">
        <v>6</v>
      </c>
      <c r="L114" s="995">
        <f>K114*C114</f>
        <v>7800</v>
      </c>
      <c r="M114" s="430"/>
      <c r="N114" s="625">
        <f>SUM(C114:M114)</f>
        <v>16912</v>
      </c>
    </row>
    <row r="115" spans="1:15">
      <c r="A115" s="370">
        <v>78</v>
      </c>
      <c r="B115" s="1007" t="s">
        <v>1984</v>
      </c>
      <c r="C115" s="989">
        <v>1300</v>
      </c>
      <c r="D115" s="989">
        <v>4</v>
      </c>
      <c r="E115" s="990" t="s">
        <v>1930</v>
      </c>
      <c r="F115" s="645">
        <f>D115*C115</f>
        <v>5200</v>
      </c>
      <c r="G115" s="362"/>
      <c r="H115" s="670"/>
      <c r="I115" s="362"/>
      <c r="J115" s="671"/>
      <c r="K115" s="989">
        <v>4</v>
      </c>
      <c r="L115" s="995">
        <f>K115*C115</f>
        <v>5200</v>
      </c>
      <c r="M115" s="430"/>
      <c r="N115" s="434">
        <f>SUM(C115:M115)</f>
        <v>11708</v>
      </c>
    </row>
    <row r="116" spans="1:15">
      <c r="A116" s="656">
        <v>79</v>
      </c>
      <c r="B116" s="1007" t="s">
        <v>1985</v>
      </c>
      <c r="C116" s="989">
        <v>3900</v>
      </c>
      <c r="D116" s="989">
        <v>6</v>
      </c>
      <c r="E116" s="990" t="s">
        <v>1930</v>
      </c>
      <c r="F116" s="645">
        <f>D116*C116</f>
        <v>23400</v>
      </c>
      <c r="G116" s="362"/>
      <c r="H116" s="670"/>
      <c r="I116" s="362"/>
      <c r="J116" s="671"/>
      <c r="K116" s="989">
        <v>6</v>
      </c>
      <c r="L116" s="995">
        <f>K116*C116</f>
        <v>23400</v>
      </c>
      <c r="M116" s="430"/>
      <c r="N116" s="434">
        <f>SUM(C116:M116)</f>
        <v>50712</v>
      </c>
    </row>
    <row r="117" spans="1:15">
      <c r="A117" s="370">
        <v>80</v>
      </c>
      <c r="B117" s="1007" t="s">
        <v>1986</v>
      </c>
      <c r="C117" s="989">
        <v>1200</v>
      </c>
      <c r="D117" s="989">
        <v>4</v>
      </c>
      <c r="E117" s="990" t="s">
        <v>46</v>
      </c>
      <c r="F117" s="645">
        <f>D117*C117</f>
        <v>4800</v>
      </c>
      <c r="G117" s="362"/>
      <c r="H117" s="674"/>
      <c r="I117" s="675"/>
      <c r="J117" s="675"/>
      <c r="K117" s="989">
        <v>4</v>
      </c>
      <c r="L117" s="995">
        <f>K117*C117</f>
        <v>4800</v>
      </c>
      <c r="M117" s="430"/>
      <c r="N117" s="434">
        <f>SUM(C117:M117)</f>
        <v>10808</v>
      </c>
    </row>
    <row r="118" spans="1:15">
      <c r="A118" s="656">
        <v>81</v>
      </c>
      <c r="B118" s="1007" t="s">
        <v>1987</v>
      </c>
      <c r="C118" s="989">
        <v>1200</v>
      </c>
      <c r="D118" s="989">
        <v>1</v>
      </c>
      <c r="E118" s="990" t="s">
        <v>46</v>
      </c>
      <c r="F118" s="645">
        <f>D118*C118</f>
        <v>1200</v>
      </c>
      <c r="G118" s="362"/>
      <c r="H118" s="670"/>
      <c r="I118" s="675"/>
      <c r="J118" s="675"/>
      <c r="K118" s="989">
        <v>1</v>
      </c>
      <c r="L118" s="995">
        <f>K118*C118</f>
        <v>1200</v>
      </c>
      <c r="M118" s="362"/>
      <c r="N118" s="434">
        <f>SUM(C118:M118)</f>
        <v>3602</v>
      </c>
    </row>
    <row r="119" spans="1:15">
      <c r="A119" s="370">
        <v>82</v>
      </c>
      <c r="B119" s="1007" t="s">
        <v>1988</v>
      </c>
      <c r="C119" s="989">
        <v>1200</v>
      </c>
      <c r="D119" s="989">
        <v>4</v>
      </c>
      <c r="E119" s="990" t="s">
        <v>46</v>
      </c>
      <c r="F119" s="645">
        <f>D119*C119</f>
        <v>4800</v>
      </c>
      <c r="G119" s="434"/>
      <c r="H119" s="433"/>
      <c r="I119" s="676"/>
      <c r="J119" s="676"/>
      <c r="K119" s="989">
        <v>4</v>
      </c>
      <c r="L119" s="995">
        <f>K119*C119</f>
        <v>4800</v>
      </c>
      <c r="M119" s="362"/>
      <c r="N119" s="434">
        <f>SUM(C119:M119)</f>
        <v>10808</v>
      </c>
    </row>
    <row r="120" spans="1:15">
      <c r="A120" s="656">
        <v>83</v>
      </c>
      <c r="B120" s="1007" t="s">
        <v>1989</v>
      </c>
      <c r="C120" s="989">
        <v>1200</v>
      </c>
      <c r="D120" s="989">
        <v>1</v>
      </c>
      <c r="E120" s="990" t="s">
        <v>46</v>
      </c>
      <c r="F120" s="645">
        <f>D120*C120</f>
        <v>1200</v>
      </c>
      <c r="G120" s="434"/>
      <c r="H120" s="433"/>
      <c r="I120" s="676"/>
      <c r="J120" s="676"/>
      <c r="K120" s="989">
        <v>1</v>
      </c>
      <c r="L120" s="995">
        <f>K120*C120</f>
        <v>1200</v>
      </c>
      <c r="M120" s="362"/>
      <c r="N120" s="434">
        <f>SUM(C120:M120)</f>
        <v>3602</v>
      </c>
    </row>
    <row r="121" spans="1:15">
      <c r="A121" s="370">
        <v>84</v>
      </c>
      <c r="B121" s="1007" t="s">
        <v>1990</v>
      </c>
      <c r="C121" s="989">
        <v>500000</v>
      </c>
      <c r="D121" s="989">
        <v>1</v>
      </c>
      <c r="E121" s="990" t="s">
        <v>470</v>
      </c>
      <c r="F121" s="645">
        <f>D121*C121</f>
        <v>500000</v>
      </c>
      <c r="G121" s="434"/>
      <c r="H121" s="433"/>
      <c r="I121" s="676"/>
      <c r="J121" s="676"/>
      <c r="K121" s="989">
        <v>1</v>
      </c>
      <c r="L121" s="995">
        <f>K121*C121</f>
        <v>500000</v>
      </c>
      <c r="M121" s="362"/>
      <c r="N121" s="434">
        <f>SUM(C121:M121)</f>
        <v>1500002</v>
      </c>
    </row>
    <row r="122" spans="1:15">
      <c r="A122" s="21" t="s">
        <v>82</v>
      </c>
      <c r="B122" s="22"/>
      <c r="C122" s="270">
        <f>SUM(C94:C121)</f>
        <v>548400</v>
      </c>
      <c r="D122" s="1006">
        <f>SUM(D94:D121)</f>
        <v>135</v>
      </c>
      <c r="E122" s="272"/>
      <c r="F122" s="270">
        <f>SUM(F94:F121)</f>
        <v>687200</v>
      </c>
      <c r="G122" s="215"/>
      <c r="H122" s="212"/>
      <c r="I122" s="216"/>
      <c r="J122" s="217"/>
      <c r="K122" s="216">
        <f>SUM(K94:K121)</f>
        <v>135</v>
      </c>
      <c r="L122" s="212">
        <f>SUM(L94:L121)</f>
        <v>687200</v>
      </c>
      <c r="M122" s="212"/>
      <c r="N122" s="218">
        <f>SUM(C122:M122)</f>
        <v>1923070</v>
      </c>
    </row>
    <row r="124" spans="1:15">
      <c r="A124" s="181" t="s">
        <v>0</v>
      </c>
      <c r="B124" s="181"/>
      <c r="C124" s="181"/>
    </row>
    <row r="125" spans="1:15">
      <c r="A125" s="182"/>
      <c r="B125" s="181"/>
      <c r="C125" s="181"/>
    </row>
    <row r="126" spans="1:15" customHeight="1" ht="15.75">
      <c r="F126" s="32" t="s">
        <v>1</v>
      </c>
      <c r="G126" s="32"/>
      <c r="H126" s="32"/>
      <c r="I126" s="32"/>
    </row>
    <row r="127" spans="1:15">
      <c r="G127" s="35" t="s">
        <v>2</v>
      </c>
      <c r="H127" s="35"/>
    </row>
    <row r="129" spans="1:15">
      <c r="A129" s="310" t="s">
        <v>541</v>
      </c>
      <c r="B129" s="310"/>
      <c r="C129" s="310"/>
      <c r="D129" s="310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5">
      <c r="A130" s="41" t="s">
        <v>542</v>
      </c>
      <c r="B130" s="41"/>
      <c r="C130" s="41"/>
      <c r="D130" s="41"/>
      <c r="E130" s="41"/>
      <c r="F130" s="42" t="s">
        <v>5</v>
      </c>
      <c r="G130" s="42"/>
      <c r="H130" s="42"/>
      <c r="I130" s="42"/>
      <c r="J130" s="42"/>
      <c r="K130" s="43" t="s">
        <v>840</v>
      </c>
      <c r="L130" s="43"/>
      <c r="M130" s="43"/>
      <c r="N130" s="43"/>
    </row>
    <row r="131" spans="1:15">
      <c r="A131" s="184" t="s">
        <v>1901</v>
      </c>
      <c r="B131" s="184"/>
      <c r="C131" s="184"/>
      <c r="D131" s="184"/>
      <c r="E131" s="184"/>
      <c r="F131" s="45" t="s">
        <v>8</v>
      </c>
      <c r="G131" s="42" t="s">
        <v>9</v>
      </c>
      <c r="H131" s="42"/>
      <c r="I131" s="42" t="s">
        <v>10</v>
      </c>
      <c r="J131" s="42"/>
      <c r="K131" s="46" t="s">
        <v>11</v>
      </c>
      <c r="L131" s="46"/>
      <c r="M131" s="46"/>
      <c r="N131" s="46"/>
    </row>
    <row r="132" spans="1:15">
      <c r="A132" s="47" t="s">
        <v>12</v>
      </c>
      <c r="B132" s="47" t="s">
        <v>13</v>
      </c>
      <c r="C132" s="47" t="s">
        <v>14</v>
      </c>
      <c r="D132" s="48" t="s">
        <v>15</v>
      </c>
      <c r="E132" s="49"/>
      <c r="F132" s="47" t="s">
        <v>16</v>
      </c>
      <c r="G132" s="42" t="s">
        <v>17</v>
      </c>
      <c r="H132" s="42"/>
      <c r="I132" s="42"/>
      <c r="J132" s="42"/>
      <c r="K132" s="42"/>
      <c r="L132" s="42"/>
      <c r="M132" s="42"/>
      <c r="N132" s="42"/>
    </row>
    <row r="133" spans="1:15">
      <c r="A133" s="47"/>
      <c r="B133" s="47"/>
      <c r="C133" s="47"/>
      <c r="D133" s="50"/>
      <c r="E133" s="51"/>
      <c r="F133" s="47"/>
      <c r="G133" s="52" t="s">
        <v>18</v>
      </c>
      <c r="H133" s="52"/>
      <c r="I133" s="185" t="s">
        <v>19</v>
      </c>
      <c r="J133" s="185"/>
      <c r="K133" s="54" t="s">
        <v>20</v>
      </c>
      <c r="L133" s="54"/>
      <c r="M133" s="186" t="s">
        <v>21</v>
      </c>
      <c r="N133" s="186"/>
    </row>
    <row r="134" spans="1:15">
      <c r="A134" s="47"/>
      <c r="B134" s="47"/>
      <c r="C134" s="47"/>
      <c r="D134" s="57" t="s">
        <v>22</v>
      </c>
      <c r="E134" s="57" t="s">
        <v>13</v>
      </c>
      <c r="F134" s="47"/>
      <c r="G134" s="45" t="s">
        <v>23</v>
      </c>
      <c r="H134" s="57" t="s">
        <v>24</v>
      </c>
      <c r="I134" s="57" t="s">
        <v>23</v>
      </c>
      <c r="J134" s="57" t="s">
        <v>24</v>
      </c>
      <c r="K134" s="57" t="s">
        <v>23</v>
      </c>
      <c r="L134" s="57" t="s">
        <v>24</v>
      </c>
      <c r="M134" s="57" t="s">
        <v>23</v>
      </c>
      <c r="N134" s="57" t="s">
        <v>24</v>
      </c>
    </row>
    <row r="135" spans="1:15">
      <c r="A135" s="366">
        <v>85</v>
      </c>
      <c r="B135" s="1014" t="s">
        <v>1991</v>
      </c>
      <c r="C135" s="1009">
        <v>15</v>
      </c>
      <c r="D135" s="1009">
        <f>G135+I135+K135+M135</f>
        <v>500</v>
      </c>
      <c r="E135" s="1015" t="s">
        <v>46</v>
      </c>
      <c r="F135" s="1009">
        <f>D135*C135</f>
        <v>7500</v>
      </c>
      <c r="G135" s="1009"/>
      <c r="H135" s="1009">
        <f>G135*C135</f>
        <v>0</v>
      </c>
      <c r="I135" s="1009">
        <v>500</v>
      </c>
      <c r="J135" s="1009">
        <f>I135*C135</f>
        <v>7500</v>
      </c>
      <c r="K135" s="1009"/>
      <c r="L135" s="1009">
        <f>K135*C135</f>
        <v>0</v>
      </c>
      <c r="M135" s="1009"/>
      <c r="N135" s="1009">
        <f>M135*C135</f>
        <v>0</v>
      </c>
    </row>
    <row r="136" spans="1:15">
      <c r="A136" s="366">
        <v>86</v>
      </c>
      <c r="B136" s="1016" t="s">
        <v>1992</v>
      </c>
      <c r="C136" s="1009">
        <v>250</v>
      </c>
      <c r="D136" s="1009">
        <f>G136+I136+K136+M136</f>
        <v>120</v>
      </c>
      <c r="E136" s="1015" t="s">
        <v>151</v>
      </c>
      <c r="F136" s="1009">
        <f>D136*C136</f>
        <v>30000</v>
      </c>
      <c r="G136" s="1009">
        <v>30</v>
      </c>
      <c r="H136" s="1009">
        <f>G136*C136</f>
        <v>7500</v>
      </c>
      <c r="I136" s="1009">
        <v>30</v>
      </c>
      <c r="J136" s="1009">
        <f>I136*C136</f>
        <v>7500</v>
      </c>
      <c r="K136" s="1009">
        <v>30</v>
      </c>
      <c r="L136" s="1009">
        <f>K136*C136</f>
        <v>7500</v>
      </c>
      <c r="M136" s="1009">
        <v>30</v>
      </c>
      <c r="N136" s="1009">
        <f>M136*C136</f>
        <v>7500</v>
      </c>
    </row>
    <row r="137" spans="1:15">
      <c r="A137" s="366">
        <v>87</v>
      </c>
      <c r="B137" s="1014" t="s">
        <v>1993</v>
      </c>
      <c r="C137" s="1009">
        <v>250</v>
      </c>
      <c r="D137" s="1009">
        <f>G137+I137+K137+M137</f>
        <v>80</v>
      </c>
      <c r="E137" s="1015" t="s">
        <v>151</v>
      </c>
      <c r="F137" s="1009">
        <f>D137*C137</f>
        <v>20000</v>
      </c>
      <c r="G137" s="1009">
        <v>20</v>
      </c>
      <c r="H137" s="1009">
        <f>G137*C137</f>
        <v>5000</v>
      </c>
      <c r="I137" s="1009">
        <v>20</v>
      </c>
      <c r="J137" s="1009">
        <f>I137*C137</f>
        <v>5000</v>
      </c>
      <c r="K137" s="1009">
        <v>20</v>
      </c>
      <c r="L137" s="1009">
        <f>K137*C137</f>
        <v>5000</v>
      </c>
      <c r="M137" s="1009">
        <v>20</v>
      </c>
      <c r="N137" s="1009">
        <f>M137*C137</f>
        <v>5000</v>
      </c>
    </row>
    <row r="138" spans="1:15">
      <c r="A138" s="366">
        <v>88</v>
      </c>
      <c r="B138" s="1014" t="s">
        <v>1994</v>
      </c>
      <c r="C138" s="1009">
        <v>250</v>
      </c>
      <c r="D138" s="1009">
        <f>G138+I138+K138+M138</f>
        <v>120</v>
      </c>
      <c r="E138" s="1015" t="s">
        <v>151</v>
      </c>
      <c r="F138" s="1009">
        <f>D138*C138</f>
        <v>30000</v>
      </c>
      <c r="G138" s="1009">
        <v>30</v>
      </c>
      <c r="H138" s="1009">
        <f>G138*C138</f>
        <v>7500</v>
      </c>
      <c r="I138" s="1009">
        <v>30</v>
      </c>
      <c r="J138" s="1009">
        <f>I138*C138</f>
        <v>7500</v>
      </c>
      <c r="K138" s="1009">
        <v>30</v>
      </c>
      <c r="L138" s="1009">
        <f>K138*C138</f>
        <v>7500</v>
      </c>
      <c r="M138" s="1009">
        <v>30</v>
      </c>
      <c r="N138" s="1009">
        <f>M138*C138</f>
        <v>7500</v>
      </c>
    </row>
    <row r="139" spans="1:15">
      <c r="A139" s="366">
        <v>89</v>
      </c>
      <c r="B139" s="1014" t="s">
        <v>1995</v>
      </c>
      <c r="C139" s="1009">
        <v>340</v>
      </c>
      <c r="D139" s="1009">
        <f>G139+I139+K139+M139</f>
        <v>20</v>
      </c>
      <c r="E139" s="1015"/>
      <c r="F139" s="1009">
        <f>D139*C139</f>
        <v>6800</v>
      </c>
      <c r="G139" s="1009">
        <v>10</v>
      </c>
      <c r="H139" s="1009">
        <f>G139*C139</f>
        <v>3400</v>
      </c>
      <c r="I139" s="1009">
        <v>10</v>
      </c>
      <c r="J139" s="1009">
        <f>I139*C139</f>
        <v>3400</v>
      </c>
      <c r="K139" s="1009"/>
      <c r="L139" s="1009">
        <f>K139*C139</f>
        <v>0</v>
      </c>
      <c r="M139" s="1009"/>
      <c r="N139" s="1009">
        <f>M139*C139</f>
        <v>0</v>
      </c>
    </row>
    <row r="140" spans="1:15">
      <c r="A140" s="366">
        <v>90</v>
      </c>
      <c r="B140" s="1014" t="s">
        <v>1996</v>
      </c>
      <c r="C140" s="1009">
        <v>35</v>
      </c>
      <c r="D140" s="1009">
        <f>G140+I140+K140+M140</f>
        <v>20</v>
      </c>
      <c r="E140" s="1015" t="s">
        <v>605</v>
      </c>
      <c r="F140" s="1009">
        <f>D140*C140</f>
        <v>700</v>
      </c>
      <c r="G140" s="1009">
        <v>10</v>
      </c>
      <c r="H140" s="1009">
        <f>G140*C140</f>
        <v>350</v>
      </c>
      <c r="I140" s="1009">
        <v>10</v>
      </c>
      <c r="J140" s="1009">
        <f>I140*C140</f>
        <v>350</v>
      </c>
      <c r="K140" s="1009"/>
      <c r="L140" s="1009">
        <f>K140*C140</f>
        <v>0</v>
      </c>
      <c r="M140" s="1009"/>
      <c r="N140" s="1009">
        <f>M140*C140</f>
        <v>0</v>
      </c>
    </row>
    <row r="141" spans="1:15">
      <c r="A141" s="366">
        <v>91</v>
      </c>
      <c r="B141" s="1014" t="s">
        <v>1997</v>
      </c>
      <c r="C141" s="1009">
        <v>200</v>
      </c>
      <c r="D141" s="1009">
        <f>G141+I141+K141+M141</f>
        <v>5</v>
      </c>
      <c r="E141" s="1015" t="s">
        <v>46</v>
      </c>
      <c r="F141" s="1009">
        <f>D141*C141</f>
        <v>1000</v>
      </c>
      <c r="G141" s="1009"/>
      <c r="H141" s="1009">
        <f>G141*C141</f>
        <v>0</v>
      </c>
      <c r="I141" s="1009">
        <v>5</v>
      </c>
      <c r="J141" s="1009">
        <f>I141*C141</f>
        <v>1000</v>
      </c>
      <c r="K141" s="1009"/>
      <c r="L141" s="1009">
        <f>K141*C141</f>
        <v>0</v>
      </c>
      <c r="M141" s="1009"/>
      <c r="N141" s="1009">
        <f>M141*C141</f>
        <v>0</v>
      </c>
    </row>
    <row r="142" spans="1:15">
      <c r="A142" s="366">
        <v>92</v>
      </c>
      <c r="B142" s="1014" t="s">
        <v>1998</v>
      </c>
      <c r="C142" s="1009">
        <v>400</v>
      </c>
      <c r="D142" s="1009">
        <f>G142+I142+K142+M142</f>
        <v>30</v>
      </c>
      <c r="E142" s="1015" t="s">
        <v>647</v>
      </c>
      <c r="F142" s="1009">
        <f>D142*C142</f>
        <v>12000</v>
      </c>
      <c r="G142" s="1009">
        <v>10</v>
      </c>
      <c r="H142" s="1009">
        <f>G142*C142</f>
        <v>4000</v>
      </c>
      <c r="I142" s="1009">
        <v>10</v>
      </c>
      <c r="J142" s="1009">
        <f>I142*C142</f>
        <v>4000</v>
      </c>
      <c r="K142" s="1009">
        <v>10</v>
      </c>
      <c r="L142" s="1009">
        <f>K142*C142</f>
        <v>4000</v>
      </c>
      <c r="M142" s="1009"/>
      <c r="N142" s="1009">
        <f>M142*C142</f>
        <v>0</v>
      </c>
    </row>
    <row r="143" spans="1:15">
      <c r="A143" s="366">
        <v>93</v>
      </c>
      <c r="B143" s="1014" t="s">
        <v>1999</v>
      </c>
      <c r="C143" s="1009">
        <v>110</v>
      </c>
      <c r="D143" s="1009">
        <f>G143+I143+K143+M143</f>
        <v>10</v>
      </c>
      <c r="E143" s="1015" t="s">
        <v>1017</v>
      </c>
      <c r="F143" s="1009">
        <f>D143*C143</f>
        <v>1100</v>
      </c>
      <c r="G143" s="1009">
        <v>10</v>
      </c>
      <c r="H143" s="1009">
        <f>G143*C143</f>
        <v>1100</v>
      </c>
      <c r="I143" s="1009"/>
      <c r="J143" s="1009">
        <f>I143*C143</f>
        <v>0</v>
      </c>
      <c r="K143" s="1009"/>
      <c r="L143" s="1009">
        <f>K143*C143</f>
        <v>0</v>
      </c>
      <c r="M143" s="1009"/>
      <c r="N143" s="1009">
        <f>M143*C143</f>
        <v>0</v>
      </c>
    </row>
    <row r="144" spans="1:15">
      <c r="A144" s="366">
        <v>94</v>
      </c>
      <c r="B144" s="1014" t="s">
        <v>2000</v>
      </c>
      <c r="C144" s="1009">
        <v>45</v>
      </c>
      <c r="D144" s="1009">
        <f>G144+I144+K144+M144</f>
        <v>30</v>
      </c>
      <c r="E144" s="1015" t="s">
        <v>192</v>
      </c>
      <c r="F144" s="1009">
        <f>D144*C144</f>
        <v>1350</v>
      </c>
      <c r="G144" s="1009">
        <v>10</v>
      </c>
      <c r="H144" s="1009">
        <f>G144*C144</f>
        <v>450</v>
      </c>
      <c r="I144" s="1009">
        <v>10</v>
      </c>
      <c r="J144" s="1009">
        <f>I144*C144</f>
        <v>450</v>
      </c>
      <c r="K144" s="1009">
        <v>10</v>
      </c>
      <c r="L144" s="1009">
        <f>K144*C144</f>
        <v>450</v>
      </c>
      <c r="M144" s="1009"/>
      <c r="N144" s="1009">
        <f>M144*C144</f>
        <v>0</v>
      </c>
    </row>
    <row r="145" spans="1:15">
      <c r="A145" s="366">
        <v>95</v>
      </c>
      <c r="B145" s="1014" t="s">
        <v>2001</v>
      </c>
      <c r="C145" s="1009">
        <v>1400</v>
      </c>
      <c r="D145" s="1009">
        <f>G145+I145+K145+M145</f>
        <v>10</v>
      </c>
      <c r="E145" s="1015" t="s">
        <v>647</v>
      </c>
      <c r="F145" s="1009">
        <f>D145*C145</f>
        <v>14000</v>
      </c>
      <c r="G145" s="1009"/>
      <c r="H145" s="1009">
        <f>G145*C145</f>
        <v>0</v>
      </c>
      <c r="I145" s="1009">
        <v>10</v>
      </c>
      <c r="J145" s="1009">
        <f>I145*C145</f>
        <v>14000</v>
      </c>
      <c r="K145" s="1009"/>
      <c r="L145" s="1009">
        <f>K145*C145</f>
        <v>0</v>
      </c>
      <c r="M145" s="1009"/>
      <c r="N145" s="1009">
        <f>M145*C145</f>
        <v>0</v>
      </c>
    </row>
    <row r="146" spans="1:15">
      <c r="A146" s="366">
        <v>96</v>
      </c>
      <c r="B146" s="1014" t="s">
        <v>2002</v>
      </c>
      <c r="C146" s="1009">
        <v>100</v>
      </c>
      <c r="D146" s="1009">
        <f>G146+I146+K146+M146</f>
        <v>10</v>
      </c>
      <c r="E146" s="1015" t="s">
        <v>647</v>
      </c>
      <c r="F146" s="1009">
        <f>D146*C146</f>
        <v>1000</v>
      </c>
      <c r="G146" s="1009"/>
      <c r="H146" s="1009">
        <f>G146*C146</f>
        <v>0</v>
      </c>
      <c r="I146" s="1009">
        <v>10</v>
      </c>
      <c r="J146" s="1009">
        <f>I146*C146</f>
        <v>1000</v>
      </c>
      <c r="K146" s="1009"/>
      <c r="L146" s="1009">
        <f>K146*C146</f>
        <v>0</v>
      </c>
      <c r="M146" s="1009"/>
      <c r="N146" s="1009">
        <f>M146*C146</f>
        <v>0</v>
      </c>
    </row>
    <row r="147" spans="1:15">
      <c r="A147" s="366">
        <v>97</v>
      </c>
      <c r="B147" s="1014" t="s">
        <v>2003</v>
      </c>
      <c r="C147" s="1009">
        <v>100</v>
      </c>
      <c r="D147" s="1009">
        <f>G147+I147+K147+M147</f>
        <v>1</v>
      </c>
      <c r="E147" s="1015" t="s">
        <v>640</v>
      </c>
      <c r="F147" s="1009">
        <f>D147*C147</f>
        <v>100</v>
      </c>
      <c r="G147" s="1009">
        <v>1</v>
      </c>
      <c r="H147" s="1009">
        <f>G147*C147</f>
        <v>100</v>
      </c>
      <c r="I147" s="1009"/>
      <c r="J147" s="1009">
        <f>I147*C147</f>
        <v>0</v>
      </c>
      <c r="K147" s="1009"/>
      <c r="L147" s="1009">
        <f>K147*C147</f>
        <v>0</v>
      </c>
      <c r="M147" s="1009"/>
      <c r="N147" s="1009">
        <f>M147*C147</f>
        <v>0</v>
      </c>
    </row>
    <row r="148" spans="1:15">
      <c r="A148" s="366">
        <v>98</v>
      </c>
      <c r="B148" s="1014" t="s">
        <v>2004</v>
      </c>
      <c r="C148" s="1009">
        <v>180</v>
      </c>
      <c r="D148" s="1009">
        <f>G148+I148+K148+M148</f>
        <v>15</v>
      </c>
      <c r="E148" s="1015" t="s">
        <v>46</v>
      </c>
      <c r="F148" s="1009">
        <f>D148*C148</f>
        <v>2700</v>
      </c>
      <c r="G148" s="1009">
        <v>5</v>
      </c>
      <c r="H148" s="1009">
        <f>G148*C148</f>
        <v>900</v>
      </c>
      <c r="I148" s="1009">
        <v>5</v>
      </c>
      <c r="J148" s="1009">
        <f>I148*C148</f>
        <v>900</v>
      </c>
      <c r="K148" s="1009">
        <v>5</v>
      </c>
      <c r="L148" s="1009">
        <f>K148*C148</f>
        <v>900</v>
      </c>
      <c r="M148" s="1009"/>
      <c r="N148" s="1009">
        <f>M148*C148</f>
        <v>0</v>
      </c>
    </row>
    <row r="149" spans="1:15">
      <c r="A149" s="366">
        <v>99</v>
      </c>
      <c r="B149" s="1014" t="s">
        <v>2005</v>
      </c>
      <c r="C149" s="1009">
        <v>1500</v>
      </c>
      <c r="D149" s="1009">
        <f>G149+I149+K149+M149</f>
        <v>3</v>
      </c>
      <c r="E149" s="1015" t="s">
        <v>46</v>
      </c>
      <c r="F149" s="1009">
        <f>D149*C149</f>
        <v>4500</v>
      </c>
      <c r="G149" s="1009"/>
      <c r="H149" s="1009">
        <f>G149*C149</f>
        <v>0</v>
      </c>
      <c r="I149" s="1009">
        <v>3</v>
      </c>
      <c r="J149" s="1009">
        <f>I149*C149</f>
        <v>4500</v>
      </c>
      <c r="K149" s="1009"/>
      <c r="L149" s="1009">
        <f>K149*C149</f>
        <v>0</v>
      </c>
      <c r="M149" s="1009"/>
      <c r="N149" s="1009">
        <f>M149*C149</f>
        <v>0</v>
      </c>
    </row>
    <row r="150" spans="1:15">
      <c r="A150" s="366">
        <v>100</v>
      </c>
      <c r="B150" s="1014" t="s">
        <v>2006</v>
      </c>
      <c r="C150" s="1009">
        <v>350</v>
      </c>
      <c r="D150" s="1009">
        <f>G150+I150+K150+M150</f>
        <v>5</v>
      </c>
      <c r="E150" s="1015" t="s">
        <v>46</v>
      </c>
      <c r="F150" s="1009">
        <f>D150*C150</f>
        <v>1750</v>
      </c>
      <c r="G150" s="1009"/>
      <c r="H150" s="1009">
        <f>G150*C150</f>
        <v>0</v>
      </c>
      <c r="I150" s="1009">
        <v>5</v>
      </c>
      <c r="J150" s="1009">
        <f>I150*C150</f>
        <v>1750</v>
      </c>
      <c r="K150" s="1009"/>
      <c r="L150" s="1009">
        <f>K150*C150</f>
        <v>0</v>
      </c>
      <c r="M150" s="1009"/>
      <c r="N150" s="1009">
        <f>M150*C150</f>
        <v>0</v>
      </c>
    </row>
    <row r="151" spans="1:15">
      <c r="A151" s="366">
        <v>101</v>
      </c>
      <c r="B151" s="1014" t="s">
        <v>2007</v>
      </c>
      <c r="C151" s="1009">
        <v>15</v>
      </c>
      <c r="D151" s="1009">
        <f>G151+I151+K151+M151</f>
        <v>10</v>
      </c>
      <c r="E151" s="1015" t="s">
        <v>647</v>
      </c>
      <c r="F151" s="1009">
        <f>D151*C151</f>
        <v>150</v>
      </c>
      <c r="G151" s="1009">
        <v>5</v>
      </c>
      <c r="H151" s="1009">
        <f>G151*C151</f>
        <v>75</v>
      </c>
      <c r="I151" s="1009">
        <v>5</v>
      </c>
      <c r="J151" s="1009">
        <f>I151*C151</f>
        <v>75</v>
      </c>
      <c r="K151" s="1017"/>
      <c r="L151" s="1009">
        <f>K151*C151</f>
        <v>0</v>
      </c>
      <c r="M151" s="1017"/>
      <c r="N151" s="1009">
        <f>M151*C151</f>
        <v>0</v>
      </c>
    </row>
    <row r="152" spans="1:15">
      <c r="A152" s="366">
        <v>102</v>
      </c>
      <c r="B152" s="1014" t="s">
        <v>2008</v>
      </c>
      <c r="C152" s="1009">
        <v>20</v>
      </c>
      <c r="D152" s="1009">
        <f>G152+I152+K152+M152</f>
        <v>10</v>
      </c>
      <c r="E152" s="1015" t="s">
        <v>647</v>
      </c>
      <c r="F152" s="1009">
        <f>D152*C152</f>
        <v>200</v>
      </c>
      <c r="G152" s="1009">
        <v>10</v>
      </c>
      <c r="H152" s="1009">
        <f>G152*C152</f>
        <v>200</v>
      </c>
      <c r="I152" s="1009"/>
      <c r="J152" s="1009">
        <f>I152*C152</f>
        <v>0</v>
      </c>
      <c r="K152" s="1009"/>
      <c r="L152" s="1009">
        <f>K152*C152</f>
        <v>0</v>
      </c>
      <c r="M152" s="1009"/>
      <c r="N152" s="1009">
        <f>M152*C152</f>
        <v>0</v>
      </c>
    </row>
    <row r="153" spans="1:15">
      <c r="A153" s="366">
        <v>103</v>
      </c>
      <c r="B153" s="1014" t="s">
        <v>2009</v>
      </c>
      <c r="C153" s="1009">
        <v>25</v>
      </c>
      <c r="D153" s="1009">
        <f>G153+I153+K153+M153</f>
        <v>10</v>
      </c>
      <c r="E153" s="1015" t="s">
        <v>647</v>
      </c>
      <c r="F153" s="1009">
        <f>D153*C153</f>
        <v>250</v>
      </c>
      <c r="G153" s="1009">
        <v>10</v>
      </c>
      <c r="H153" s="1009">
        <f>G153*C153</f>
        <v>250</v>
      </c>
      <c r="I153" s="1009"/>
      <c r="J153" s="1009">
        <f>I153*C153</f>
        <v>0</v>
      </c>
      <c r="K153" s="1009"/>
      <c r="L153" s="1009">
        <f>K153*C153</f>
        <v>0</v>
      </c>
      <c r="M153" s="1009"/>
      <c r="N153" s="1009">
        <f>M153*C153</f>
        <v>0</v>
      </c>
    </row>
    <row r="154" spans="1:15">
      <c r="A154" s="366">
        <v>104</v>
      </c>
      <c r="B154" s="1014" t="s">
        <v>2010</v>
      </c>
      <c r="C154" s="1009">
        <v>30</v>
      </c>
      <c r="D154" s="1009">
        <f>G154+I154+K154+M154</f>
        <v>10</v>
      </c>
      <c r="E154" s="1015" t="s">
        <v>647</v>
      </c>
      <c r="F154" s="1009">
        <f>D154*C154</f>
        <v>300</v>
      </c>
      <c r="G154" s="1009">
        <v>10</v>
      </c>
      <c r="H154" s="1009">
        <f>G154*C154</f>
        <v>300</v>
      </c>
      <c r="I154" s="1009"/>
      <c r="J154" s="1009">
        <f>I154*C154</f>
        <v>0</v>
      </c>
      <c r="K154" s="1009"/>
      <c r="L154" s="1009">
        <f>K154*C154</f>
        <v>0</v>
      </c>
      <c r="M154" s="1009"/>
      <c r="N154" s="1009">
        <f>M154*C154</f>
        <v>0</v>
      </c>
    </row>
    <row r="155" spans="1:15">
      <c r="A155" s="366">
        <v>105</v>
      </c>
      <c r="B155" s="1014" t="s">
        <v>2011</v>
      </c>
      <c r="C155" s="1009">
        <v>30</v>
      </c>
      <c r="D155" s="1009">
        <f>G155+I155+K155+M155</f>
        <v>30</v>
      </c>
      <c r="E155" s="1015" t="s">
        <v>46</v>
      </c>
      <c r="F155" s="1009">
        <f>D155*C155</f>
        <v>900</v>
      </c>
      <c r="G155" s="1009">
        <v>10</v>
      </c>
      <c r="H155" s="1009">
        <f>G155*C155</f>
        <v>300</v>
      </c>
      <c r="I155" s="1009">
        <v>10</v>
      </c>
      <c r="J155" s="1009">
        <f>I155*C155</f>
        <v>300</v>
      </c>
      <c r="K155" s="1009">
        <v>10</v>
      </c>
      <c r="L155" s="1009">
        <f>K155*C155</f>
        <v>300</v>
      </c>
      <c r="M155" s="1009"/>
      <c r="N155" s="1009">
        <f>M155*C155</f>
        <v>0</v>
      </c>
    </row>
    <row r="156" spans="1:15">
      <c r="A156" s="366">
        <v>106</v>
      </c>
      <c r="B156" s="1014" t="s">
        <v>2012</v>
      </c>
      <c r="C156" s="1009">
        <v>40</v>
      </c>
      <c r="D156" s="1009">
        <f>G156+I156+K156+M156</f>
        <v>2</v>
      </c>
      <c r="E156" s="1015" t="s">
        <v>647</v>
      </c>
      <c r="F156" s="1009">
        <f>D156*C156</f>
        <v>80</v>
      </c>
      <c r="G156" s="1009"/>
      <c r="H156" s="1009">
        <f>G156*C156</f>
        <v>0</v>
      </c>
      <c r="I156" s="1009">
        <v>2</v>
      </c>
      <c r="J156" s="1009">
        <f>I156*C156</f>
        <v>80</v>
      </c>
      <c r="K156" s="1009"/>
      <c r="L156" s="1009">
        <f>K156*C156</f>
        <v>0</v>
      </c>
      <c r="M156" s="1009"/>
      <c r="N156" s="1009">
        <f>M156*C156</f>
        <v>0</v>
      </c>
    </row>
    <row r="157" spans="1:15">
      <c r="A157" s="366">
        <v>107</v>
      </c>
      <c r="B157" s="1014" t="s">
        <v>2013</v>
      </c>
      <c r="C157" s="1009">
        <v>35</v>
      </c>
      <c r="D157" s="1009">
        <f>G157+I157+K157+M157</f>
        <v>90</v>
      </c>
      <c r="E157" s="1015" t="s">
        <v>46</v>
      </c>
      <c r="F157" s="1009">
        <f>D157*C157</f>
        <v>3150</v>
      </c>
      <c r="G157" s="1009">
        <v>30</v>
      </c>
      <c r="H157" s="1009">
        <f>G157*C157</f>
        <v>1050</v>
      </c>
      <c r="I157" s="1009">
        <v>30</v>
      </c>
      <c r="J157" s="1009">
        <f>I157*C157</f>
        <v>1050</v>
      </c>
      <c r="K157" s="1009">
        <v>30</v>
      </c>
      <c r="L157" s="1009">
        <f>K157*C157</f>
        <v>1050</v>
      </c>
      <c r="M157" s="1009"/>
      <c r="N157" s="1009">
        <f>M157*C157</f>
        <v>0</v>
      </c>
    </row>
    <row r="158" spans="1:15">
      <c r="A158" s="366">
        <v>108</v>
      </c>
      <c r="B158" s="1014" t="s">
        <v>2014</v>
      </c>
      <c r="C158" s="1009">
        <v>55</v>
      </c>
      <c r="D158" s="1009">
        <f>G158+I158+K158+M158</f>
        <v>15</v>
      </c>
      <c r="E158" s="1015" t="s">
        <v>46</v>
      </c>
      <c r="F158" s="1009">
        <f>D158*C158</f>
        <v>825</v>
      </c>
      <c r="G158" s="1009">
        <v>5</v>
      </c>
      <c r="H158" s="1009">
        <f>G158*C158</f>
        <v>275</v>
      </c>
      <c r="I158" s="1009">
        <v>5</v>
      </c>
      <c r="J158" s="1009">
        <f>I158*C158</f>
        <v>275</v>
      </c>
      <c r="K158" s="1009">
        <v>5</v>
      </c>
      <c r="L158" s="1009">
        <f>K158*C158</f>
        <v>275</v>
      </c>
      <c r="M158" s="1009"/>
      <c r="N158" s="1009">
        <f>M158*C158</f>
        <v>0</v>
      </c>
    </row>
    <row r="159" spans="1:15">
      <c r="A159" s="366">
        <v>109</v>
      </c>
      <c r="B159" s="1014" t="s">
        <v>2015</v>
      </c>
      <c r="C159" s="1009">
        <v>175</v>
      </c>
      <c r="D159" s="1009">
        <f>G159+I159+K159+M159</f>
        <v>10</v>
      </c>
      <c r="E159" s="1015" t="s">
        <v>647</v>
      </c>
      <c r="F159" s="1009">
        <f>D159*C159</f>
        <v>1750</v>
      </c>
      <c r="G159" s="1009"/>
      <c r="H159" s="1009">
        <f>G159*C159</f>
        <v>0</v>
      </c>
      <c r="I159" s="1009">
        <v>10</v>
      </c>
      <c r="J159" s="1009">
        <f>I159*C159</f>
        <v>1750</v>
      </c>
      <c r="K159" s="1009"/>
      <c r="L159" s="1009">
        <f>K159*C159</f>
        <v>0</v>
      </c>
      <c r="M159" s="1009"/>
      <c r="N159" s="1009">
        <f>M159*C159</f>
        <v>0</v>
      </c>
    </row>
    <row r="160" spans="1:15">
      <c r="A160" s="366">
        <v>110</v>
      </c>
      <c r="B160" s="1014" t="s">
        <v>2016</v>
      </c>
      <c r="C160" s="1009">
        <v>40</v>
      </c>
      <c r="D160" s="1009">
        <f>G160+I160+K160+M160</f>
        <v>5</v>
      </c>
      <c r="E160" s="1015" t="s">
        <v>647</v>
      </c>
      <c r="F160" s="1009">
        <f>D160*C160</f>
        <v>200</v>
      </c>
      <c r="G160" s="1009"/>
      <c r="H160" s="1009">
        <f>G160*C160</f>
        <v>0</v>
      </c>
      <c r="I160" s="1009">
        <v>5</v>
      </c>
      <c r="J160" s="1009">
        <f>I160*C160</f>
        <v>200</v>
      </c>
      <c r="K160" s="1009"/>
      <c r="L160" s="1009">
        <f>K160*C160</f>
        <v>0</v>
      </c>
      <c r="M160" s="1009"/>
      <c r="N160" s="1009">
        <f>M160*C160</f>
        <v>0</v>
      </c>
    </row>
    <row r="161" spans="1:15">
      <c r="A161" s="366">
        <v>111</v>
      </c>
      <c r="B161" s="1018" t="s">
        <v>2017</v>
      </c>
      <c r="C161" s="1009">
        <v>10</v>
      </c>
      <c r="D161" s="1009">
        <f>G161+I161+K161+M161</f>
        <v>100</v>
      </c>
      <c r="E161" s="1015" t="s">
        <v>46</v>
      </c>
      <c r="F161" s="1009">
        <f>D161*C161</f>
        <v>1000</v>
      </c>
      <c r="G161" s="1009"/>
      <c r="H161" s="1009">
        <f>G161*C161</f>
        <v>0</v>
      </c>
      <c r="I161" s="1009">
        <v>100</v>
      </c>
      <c r="J161" s="1009">
        <f>I161*C161</f>
        <v>1000</v>
      </c>
      <c r="K161" s="1009"/>
      <c r="L161" s="1009">
        <f>K161*C161</f>
        <v>0</v>
      </c>
      <c r="M161" s="1009"/>
      <c r="N161" s="1009">
        <f>M161*C161</f>
        <v>0</v>
      </c>
    </row>
    <row r="162" spans="1:15">
      <c r="A162" s="366">
        <v>112</v>
      </c>
      <c r="B162" s="1018" t="s">
        <v>2018</v>
      </c>
      <c r="C162" s="1009">
        <v>12</v>
      </c>
      <c r="D162" s="1009">
        <f>G162+I162+K162+M162</f>
        <v>100</v>
      </c>
      <c r="E162" s="1015" t="s">
        <v>46</v>
      </c>
      <c r="F162" s="1009">
        <f>D162*C162</f>
        <v>1200</v>
      </c>
      <c r="G162" s="1009"/>
      <c r="H162" s="1009">
        <f>G162*C162</f>
        <v>0</v>
      </c>
      <c r="I162" s="1009">
        <v>100</v>
      </c>
      <c r="J162" s="1009">
        <f>I162*C162</f>
        <v>1200</v>
      </c>
      <c r="K162" s="1009"/>
      <c r="L162" s="1009">
        <f>K162*C162</f>
        <v>0</v>
      </c>
      <c r="M162" s="1009"/>
      <c r="N162" s="1009">
        <f>M162*C162</f>
        <v>0</v>
      </c>
    </row>
    <row r="163" spans="1:15">
      <c r="A163" s="21" t="s">
        <v>182</v>
      </c>
      <c r="B163" s="22"/>
      <c r="C163" s="270">
        <f>SUM(C135:C162)</f>
        <v>6012</v>
      </c>
      <c r="D163" s="1006">
        <f>SUM(D135:D162)</f>
        <v>1371</v>
      </c>
      <c r="E163" s="272"/>
      <c r="F163" s="270">
        <f>SUM(F135:F162)</f>
        <v>144505</v>
      </c>
      <c r="G163" s="273">
        <f>SUM(G135:G162)</f>
        <v>216</v>
      </c>
      <c r="H163" s="212">
        <f>SUM(H135:H162)</f>
        <v>32750</v>
      </c>
      <c r="I163" s="216">
        <f>SUM(I135:I162)</f>
        <v>925</v>
      </c>
      <c r="J163" s="217">
        <f>SUM(J135:J162)</f>
        <v>64780</v>
      </c>
      <c r="K163" s="216">
        <f>SUM(K135:K162)</f>
        <v>150</v>
      </c>
      <c r="L163" s="212">
        <f>SUM(L135:L162)</f>
        <v>26975</v>
      </c>
      <c r="M163" s="212">
        <f>SUM(M135:M162)</f>
        <v>80</v>
      </c>
      <c r="N163" s="218">
        <f>SUM(N135:N162)</f>
        <v>20000</v>
      </c>
    </row>
    <row r="164" spans="1:15">
      <c r="C164" s="364"/>
      <c r="D164" s="1019"/>
      <c r="F164" s="364"/>
      <c r="G164" s="364"/>
      <c r="H164" s="364"/>
      <c r="I164" s="364"/>
      <c r="J164" s="364"/>
      <c r="K164" s="364"/>
      <c r="L164" s="364"/>
      <c r="M164" s="364"/>
      <c r="N164" s="364"/>
    </row>
    <row r="166" spans="1:15">
      <c r="A166" s="181" t="s">
        <v>0</v>
      </c>
      <c r="B166" s="181"/>
      <c r="C166" s="181"/>
    </row>
    <row r="167" spans="1:15">
      <c r="A167" s="182"/>
      <c r="B167" s="181"/>
      <c r="C167" s="181"/>
    </row>
    <row r="168" spans="1:15" customHeight="1" ht="15.75">
      <c r="F168" s="32" t="s">
        <v>1</v>
      </c>
      <c r="G168" s="32"/>
      <c r="H168" s="32"/>
      <c r="I168" s="32"/>
    </row>
    <row r="169" spans="1:15">
      <c r="G169" s="35" t="s">
        <v>2</v>
      </c>
      <c r="H169" s="35"/>
    </row>
    <row r="171" spans="1:15">
      <c r="A171" s="310" t="s">
        <v>541</v>
      </c>
      <c r="B171" s="310"/>
      <c r="C171" s="310"/>
      <c r="D171" s="310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5">
      <c r="A172" s="41" t="s">
        <v>542</v>
      </c>
      <c r="B172" s="41"/>
      <c r="C172" s="41"/>
      <c r="D172" s="41"/>
      <c r="E172" s="41"/>
      <c r="F172" s="42" t="s">
        <v>5</v>
      </c>
      <c r="G172" s="42"/>
      <c r="H172" s="42"/>
      <c r="I172" s="42"/>
      <c r="J172" s="42"/>
      <c r="K172" s="43" t="s">
        <v>840</v>
      </c>
      <c r="L172" s="43"/>
      <c r="M172" s="43"/>
      <c r="N172" s="43"/>
    </row>
    <row r="173" spans="1:15">
      <c r="A173" s="184" t="s">
        <v>1901</v>
      </c>
      <c r="B173" s="184"/>
      <c r="C173" s="184"/>
      <c r="D173" s="184"/>
      <c r="E173" s="184"/>
      <c r="F173" s="45" t="s">
        <v>8</v>
      </c>
      <c r="G173" s="42" t="s">
        <v>9</v>
      </c>
      <c r="H173" s="42"/>
      <c r="I173" s="42" t="s">
        <v>10</v>
      </c>
      <c r="J173" s="42"/>
      <c r="K173" s="46" t="s">
        <v>11</v>
      </c>
      <c r="L173" s="46"/>
      <c r="M173" s="46"/>
      <c r="N173" s="46"/>
    </row>
    <row r="174" spans="1:15">
      <c r="A174" s="47" t="s">
        <v>12</v>
      </c>
      <c r="B174" s="47" t="s">
        <v>13</v>
      </c>
      <c r="C174" s="47" t="s">
        <v>14</v>
      </c>
      <c r="D174" s="48" t="s">
        <v>15</v>
      </c>
      <c r="E174" s="49"/>
      <c r="F174" s="47" t="s">
        <v>16</v>
      </c>
      <c r="G174" s="42" t="s">
        <v>17</v>
      </c>
      <c r="H174" s="42"/>
      <c r="I174" s="42"/>
      <c r="J174" s="42"/>
      <c r="K174" s="42"/>
      <c r="L174" s="42"/>
      <c r="M174" s="42"/>
      <c r="N174" s="42"/>
    </row>
    <row r="175" spans="1:15">
      <c r="A175" s="47"/>
      <c r="B175" s="47"/>
      <c r="C175" s="47"/>
      <c r="D175" s="50"/>
      <c r="E175" s="51"/>
      <c r="F175" s="47"/>
      <c r="G175" s="52" t="s">
        <v>18</v>
      </c>
      <c r="H175" s="52"/>
      <c r="I175" s="185" t="s">
        <v>19</v>
      </c>
      <c r="J175" s="185"/>
      <c r="K175" s="54" t="s">
        <v>20</v>
      </c>
      <c r="L175" s="54"/>
      <c r="M175" s="186" t="s">
        <v>21</v>
      </c>
      <c r="N175" s="186"/>
    </row>
    <row r="176" spans="1:15">
      <c r="A176" s="47"/>
      <c r="B176" s="47"/>
      <c r="C176" s="47"/>
      <c r="D176" s="57" t="s">
        <v>22</v>
      </c>
      <c r="E176" s="57" t="s">
        <v>13</v>
      </c>
      <c r="F176" s="47"/>
      <c r="G176" s="45" t="s">
        <v>23</v>
      </c>
      <c r="H176" s="57" t="s">
        <v>24</v>
      </c>
      <c r="I176" s="57" t="s">
        <v>23</v>
      </c>
      <c r="J176" s="57" t="s">
        <v>24</v>
      </c>
      <c r="K176" s="57" t="s">
        <v>23</v>
      </c>
      <c r="L176" s="57" t="s">
        <v>24</v>
      </c>
      <c r="M176" s="57" t="s">
        <v>23</v>
      </c>
      <c r="N176" s="57" t="s">
        <v>24</v>
      </c>
    </row>
    <row r="177" spans="1:15">
      <c r="A177" s="366">
        <v>113</v>
      </c>
      <c r="B177" s="1018" t="s">
        <v>2019</v>
      </c>
      <c r="C177" s="1009">
        <v>18</v>
      </c>
      <c r="D177" s="1009">
        <f>G177+I177+K177+M177</f>
        <v>100</v>
      </c>
      <c r="E177" s="1015" t="s">
        <v>46</v>
      </c>
      <c r="F177" s="989">
        <f>D177*C177</f>
        <v>1800</v>
      </c>
      <c r="G177" s="1009"/>
      <c r="H177" s="989">
        <f>G177*C177</f>
        <v>0</v>
      </c>
      <c r="I177" s="1009">
        <v>100</v>
      </c>
      <c r="J177" s="1009">
        <f>I177*C177</f>
        <v>1800</v>
      </c>
      <c r="K177" s="1009"/>
      <c r="L177" s="1009">
        <f>K177*C177</f>
        <v>0</v>
      </c>
      <c r="M177" s="1009"/>
      <c r="N177" s="989">
        <f>M177*C177</f>
        <v>0</v>
      </c>
    </row>
    <row r="178" spans="1:15">
      <c r="A178" s="366">
        <v>114</v>
      </c>
      <c r="B178" s="1014" t="s">
        <v>2020</v>
      </c>
      <c r="C178" s="1009">
        <v>50</v>
      </c>
      <c r="D178" s="1009">
        <f>G178+I178+K178+M178</f>
        <v>10</v>
      </c>
      <c r="E178" s="1015" t="s">
        <v>46</v>
      </c>
      <c r="F178" s="989">
        <f>D178*C178</f>
        <v>500</v>
      </c>
      <c r="G178" s="1009"/>
      <c r="H178" s="989">
        <f>G178*C178</f>
        <v>0</v>
      </c>
      <c r="I178" s="1009">
        <v>10</v>
      </c>
      <c r="J178" s="1009">
        <f>I178*C178</f>
        <v>500</v>
      </c>
      <c r="K178" s="1009"/>
      <c r="L178" s="1009">
        <f>K178*C178</f>
        <v>0</v>
      </c>
      <c r="M178" s="1009"/>
      <c r="N178" s="989">
        <f>M178*C178</f>
        <v>0</v>
      </c>
    </row>
    <row r="179" spans="1:15">
      <c r="A179" s="366">
        <v>115</v>
      </c>
      <c r="B179" s="1014" t="s">
        <v>2021</v>
      </c>
      <c r="C179" s="1009">
        <v>150</v>
      </c>
      <c r="D179" s="1009">
        <f>G179+I179+K179+M179</f>
        <v>20</v>
      </c>
      <c r="E179" s="1015" t="s">
        <v>46</v>
      </c>
      <c r="F179" s="989">
        <f>D179*C179</f>
        <v>3000</v>
      </c>
      <c r="G179" s="1009">
        <v>5</v>
      </c>
      <c r="H179" s="989">
        <f>G179*C179</f>
        <v>750</v>
      </c>
      <c r="I179" s="1009">
        <v>5</v>
      </c>
      <c r="J179" s="1009">
        <f>I179*C179</f>
        <v>750</v>
      </c>
      <c r="K179" s="1009">
        <v>5</v>
      </c>
      <c r="L179" s="1009">
        <f>K179*C179</f>
        <v>750</v>
      </c>
      <c r="M179" s="1009">
        <v>5</v>
      </c>
      <c r="N179" s="989">
        <f>M179*C179</f>
        <v>750</v>
      </c>
    </row>
    <row r="180" spans="1:15">
      <c r="A180" s="366">
        <v>116</v>
      </c>
      <c r="B180" s="1014" t="s">
        <v>2022</v>
      </c>
      <c r="C180" s="1009">
        <v>25</v>
      </c>
      <c r="D180" s="1009">
        <f>G180+I180+K180+M180</f>
        <v>20</v>
      </c>
      <c r="E180" s="1015" t="s">
        <v>46</v>
      </c>
      <c r="F180" s="989">
        <f>D180*C180</f>
        <v>500</v>
      </c>
      <c r="G180" s="1009">
        <v>5</v>
      </c>
      <c r="H180" s="989">
        <f>G180*C180</f>
        <v>125</v>
      </c>
      <c r="I180" s="1009">
        <v>5</v>
      </c>
      <c r="J180" s="1009">
        <f>I180*C180</f>
        <v>125</v>
      </c>
      <c r="K180" s="1009">
        <v>5</v>
      </c>
      <c r="L180" s="1009">
        <f>K180*C180</f>
        <v>125</v>
      </c>
      <c r="M180" s="1009">
        <v>5</v>
      </c>
      <c r="N180" s="989">
        <f>M180*C180</f>
        <v>125</v>
      </c>
    </row>
    <row r="181" spans="1:15">
      <c r="A181" s="366">
        <v>117</v>
      </c>
      <c r="B181" s="1014" t="s">
        <v>2023</v>
      </c>
      <c r="C181" s="1009">
        <v>25</v>
      </c>
      <c r="D181" s="1009">
        <f>G181+I181+K181+M181</f>
        <v>20</v>
      </c>
      <c r="E181" s="1015" t="s">
        <v>46</v>
      </c>
      <c r="F181" s="989">
        <f>D181*C181</f>
        <v>500</v>
      </c>
      <c r="G181" s="1009">
        <v>5</v>
      </c>
      <c r="H181" s="989">
        <f>G181*C181</f>
        <v>125</v>
      </c>
      <c r="I181" s="1009">
        <v>5</v>
      </c>
      <c r="J181" s="1009">
        <f>I181*C181</f>
        <v>125</v>
      </c>
      <c r="K181" s="1009">
        <v>5</v>
      </c>
      <c r="L181" s="1009">
        <f>K181*C181</f>
        <v>125</v>
      </c>
      <c r="M181" s="1009">
        <v>5</v>
      </c>
      <c r="N181" s="989">
        <f>M181*C181</f>
        <v>125</v>
      </c>
    </row>
    <row r="182" spans="1:15">
      <c r="A182" s="366">
        <v>118</v>
      </c>
      <c r="B182" s="1014" t="s">
        <v>2024</v>
      </c>
      <c r="C182" s="1009">
        <v>25</v>
      </c>
      <c r="D182" s="1009">
        <f>G182+I182+K182+M182</f>
        <v>20</v>
      </c>
      <c r="E182" s="1015" t="s">
        <v>46</v>
      </c>
      <c r="F182" s="989">
        <f>D182*C182</f>
        <v>500</v>
      </c>
      <c r="G182" s="1009">
        <v>5</v>
      </c>
      <c r="H182" s="989">
        <f>G182*C182</f>
        <v>125</v>
      </c>
      <c r="I182" s="1009">
        <v>5</v>
      </c>
      <c r="J182" s="1009">
        <f>I182*C182</f>
        <v>125</v>
      </c>
      <c r="K182" s="1009">
        <v>5</v>
      </c>
      <c r="L182" s="1009">
        <f>K182*C182</f>
        <v>125</v>
      </c>
      <c r="M182" s="1009">
        <v>5</v>
      </c>
      <c r="N182" s="989">
        <f>M182*C182</f>
        <v>125</v>
      </c>
    </row>
    <row r="183" spans="1:15">
      <c r="A183" s="366">
        <v>119</v>
      </c>
      <c r="B183" s="1014" t="s">
        <v>2025</v>
      </c>
      <c r="C183" s="1009">
        <v>25</v>
      </c>
      <c r="D183" s="1009">
        <f>G183+I183+K183+M183</f>
        <v>20</v>
      </c>
      <c r="E183" s="1015" t="s">
        <v>46</v>
      </c>
      <c r="F183" s="989">
        <f>D183*C183</f>
        <v>500</v>
      </c>
      <c r="G183" s="1009">
        <v>5</v>
      </c>
      <c r="H183" s="989">
        <f>G183*C183</f>
        <v>125</v>
      </c>
      <c r="I183" s="1009">
        <v>5</v>
      </c>
      <c r="J183" s="1009">
        <f>I183*C183</f>
        <v>125</v>
      </c>
      <c r="K183" s="1009">
        <v>5</v>
      </c>
      <c r="L183" s="1009">
        <f>K183*C183</f>
        <v>125</v>
      </c>
      <c r="M183" s="1009">
        <v>5</v>
      </c>
      <c r="N183" s="989">
        <f>M183*C183</f>
        <v>125</v>
      </c>
    </row>
    <row r="184" spans="1:15">
      <c r="A184" s="366">
        <v>120</v>
      </c>
      <c r="B184" s="1014" t="s">
        <v>2026</v>
      </c>
      <c r="C184" s="1009">
        <v>25</v>
      </c>
      <c r="D184" s="1009">
        <f>G184+I184+K184+M184</f>
        <v>20</v>
      </c>
      <c r="E184" s="1015" t="s">
        <v>46</v>
      </c>
      <c r="F184" s="989">
        <f>D184*C184</f>
        <v>500</v>
      </c>
      <c r="G184" s="1009">
        <v>5</v>
      </c>
      <c r="H184" s="989">
        <f>G184*C184</f>
        <v>125</v>
      </c>
      <c r="I184" s="1009">
        <v>5</v>
      </c>
      <c r="J184" s="1009">
        <f>I184*C184</f>
        <v>125</v>
      </c>
      <c r="K184" s="1009">
        <v>5</v>
      </c>
      <c r="L184" s="1009">
        <f>K184*C184</f>
        <v>125</v>
      </c>
      <c r="M184" s="1009">
        <v>5</v>
      </c>
      <c r="N184" s="989">
        <f>M184*C184</f>
        <v>125</v>
      </c>
    </row>
    <row r="185" spans="1:15">
      <c r="A185" s="366">
        <v>121</v>
      </c>
      <c r="B185" s="1014" t="s">
        <v>2027</v>
      </c>
      <c r="C185" s="1009">
        <v>25</v>
      </c>
      <c r="D185" s="1009">
        <f>G185+I185+K185+M185</f>
        <v>20</v>
      </c>
      <c r="E185" s="1015" t="s">
        <v>46</v>
      </c>
      <c r="F185" s="989">
        <f>D185*C185</f>
        <v>500</v>
      </c>
      <c r="G185" s="1009">
        <v>5</v>
      </c>
      <c r="H185" s="989">
        <f>G185*C185</f>
        <v>125</v>
      </c>
      <c r="I185" s="1009">
        <v>5</v>
      </c>
      <c r="J185" s="1009">
        <f>I185*C185</f>
        <v>125</v>
      </c>
      <c r="K185" s="1009">
        <v>5</v>
      </c>
      <c r="L185" s="1009">
        <f>K185*C185</f>
        <v>125</v>
      </c>
      <c r="M185" s="1009">
        <v>5</v>
      </c>
      <c r="N185" s="989">
        <f>M185*C185</f>
        <v>125</v>
      </c>
    </row>
    <row r="186" spans="1:15">
      <c r="A186" s="366">
        <v>122</v>
      </c>
      <c r="B186" s="1014" t="s">
        <v>2028</v>
      </c>
      <c r="C186" s="1009">
        <v>35</v>
      </c>
      <c r="D186" s="1009">
        <f>G186+I186+K186+M186</f>
        <v>10</v>
      </c>
      <c r="E186" s="1015" t="s">
        <v>46</v>
      </c>
      <c r="F186" s="989">
        <f>D186*C186</f>
        <v>350</v>
      </c>
      <c r="G186" s="1009">
        <v>5</v>
      </c>
      <c r="H186" s="989">
        <f>G186*C186</f>
        <v>175</v>
      </c>
      <c r="I186" s="1009">
        <v>5</v>
      </c>
      <c r="J186" s="1009">
        <f>I186*C186</f>
        <v>175</v>
      </c>
      <c r="K186" s="1009"/>
      <c r="L186" s="1009">
        <f>K186*C186</f>
        <v>0</v>
      </c>
      <c r="M186" s="1009"/>
      <c r="N186" s="989">
        <f>M186*C186</f>
        <v>0</v>
      </c>
    </row>
    <row r="187" spans="1:15">
      <c r="A187" s="366">
        <v>123</v>
      </c>
      <c r="B187" s="1014" t="s">
        <v>2029</v>
      </c>
      <c r="C187" s="1009">
        <v>35</v>
      </c>
      <c r="D187" s="1009">
        <f>G187+I187+K187+M187</f>
        <v>10</v>
      </c>
      <c r="E187" s="1015" t="s">
        <v>46</v>
      </c>
      <c r="F187" s="989">
        <f>D187*C187</f>
        <v>350</v>
      </c>
      <c r="G187" s="1009">
        <v>5</v>
      </c>
      <c r="H187" s="989">
        <f>G187*C187</f>
        <v>175</v>
      </c>
      <c r="I187" s="1009">
        <v>5</v>
      </c>
      <c r="J187" s="1009">
        <f>I187*C187</f>
        <v>175</v>
      </c>
      <c r="K187" s="1009"/>
      <c r="L187" s="1009">
        <f>K187*C187</f>
        <v>0</v>
      </c>
      <c r="M187" s="1009"/>
      <c r="N187" s="989">
        <f>M187*C187</f>
        <v>0</v>
      </c>
    </row>
    <row r="188" spans="1:15">
      <c r="A188" s="366">
        <v>124</v>
      </c>
      <c r="B188" s="1014" t="s">
        <v>2030</v>
      </c>
      <c r="C188" s="1009">
        <v>70</v>
      </c>
      <c r="D188" s="1009">
        <f>G188+I188+K188+M188</f>
        <v>200</v>
      </c>
      <c r="E188" s="1015" t="s">
        <v>46</v>
      </c>
      <c r="F188" s="989">
        <f>D188*C188</f>
        <v>14000</v>
      </c>
      <c r="G188" s="1009">
        <v>50</v>
      </c>
      <c r="H188" s="989">
        <f>G188*C188</f>
        <v>3500</v>
      </c>
      <c r="I188" s="1009">
        <v>50</v>
      </c>
      <c r="J188" s="1009">
        <f>I188*C188</f>
        <v>3500</v>
      </c>
      <c r="K188" s="1009">
        <v>50</v>
      </c>
      <c r="L188" s="1009">
        <f>K188*C188</f>
        <v>3500</v>
      </c>
      <c r="M188" s="1009">
        <v>50</v>
      </c>
      <c r="N188" s="989">
        <f>M188*C188</f>
        <v>3500</v>
      </c>
    </row>
    <row r="189" spans="1:15">
      <c r="A189" s="366">
        <v>125</v>
      </c>
      <c r="B189" s="1014" t="s">
        <v>2031</v>
      </c>
      <c r="C189" s="1009">
        <v>270</v>
      </c>
      <c r="D189" s="1009">
        <f>G189+I189+K189+M189</f>
        <v>10</v>
      </c>
      <c r="E189" s="1015" t="s">
        <v>46</v>
      </c>
      <c r="F189" s="989">
        <f>D189*C189</f>
        <v>2700</v>
      </c>
      <c r="G189" s="1009">
        <v>5</v>
      </c>
      <c r="H189" s="989">
        <f>G189*C189</f>
        <v>1350</v>
      </c>
      <c r="I189" s="1009"/>
      <c r="J189" s="1009">
        <f>I189*C189</f>
        <v>0</v>
      </c>
      <c r="K189" s="1009"/>
      <c r="L189" s="1009">
        <f>K189*C189</f>
        <v>0</v>
      </c>
      <c r="M189" s="1009">
        <v>5</v>
      </c>
      <c r="N189" s="989">
        <f>M189*C189</f>
        <v>1350</v>
      </c>
    </row>
    <row r="190" spans="1:15">
      <c r="A190" s="366">
        <v>126</v>
      </c>
      <c r="B190" s="1014" t="s">
        <v>2032</v>
      </c>
      <c r="C190" s="1009">
        <v>200</v>
      </c>
      <c r="D190" s="1009">
        <f>G190+I190+K190+M190</f>
        <v>8</v>
      </c>
      <c r="E190" s="1015" t="s">
        <v>647</v>
      </c>
      <c r="F190" s="989">
        <f>D190*C190</f>
        <v>1600</v>
      </c>
      <c r="G190" s="1009">
        <v>5</v>
      </c>
      <c r="H190" s="989">
        <f>G190*C190</f>
        <v>1000</v>
      </c>
      <c r="I190" s="1009">
        <v>3</v>
      </c>
      <c r="J190" s="1009">
        <f>I190*C190</f>
        <v>600</v>
      </c>
      <c r="K190" s="1009"/>
      <c r="L190" s="1009">
        <f>K190*C190</f>
        <v>0</v>
      </c>
      <c r="M190" s="1009"/>
      <c r="N190" s="989">
        <f>M190*C190</f>
        <v>0</v>
      </c>
    </row>
    <row r="191" spans="1:15">
      <c r="A191" s="366">
        <v>127</v>
      </c>
      <c r="B191" s="1014" t="s">
        <v>2033</v>
      </c>
      <c r="C191" s="1009">
        <v>50</v>
      </c>
      <c r="D191" s="1009">
        <f>G191+I191+K191+M191</f>
        <v>6</v>
      </c>
      <c r="E191" s="1015" t="s">
        <v>46</v>
      </c>
      <c r="F191" s="989">
        <f>D191*C191</f>
        <v>300</v>
      </c>
      <c r="G191" s="1009">
        <v>3</v>
      </c>
      <c r="H191" s="989">
        <f>G191*C191</f>
        <v>150</v>
      </c>
      <c r="I191" s="1009">
        <v>3</v>
      </c>
      <c r="J191" s="1009">
        <f>I191*C191</f>
        <v>150</v>
      </c>
      <c r="K191" s="1009"/>
      <c r="L191" s="1009">
        <f>K191*C191</f>
        <v>0</v>
      </c>
      <c r="M191" s="1009"/>
      <c r="N191" s="989">
        <f>M191*C191</f>
        <v>0</v>
      </c>
    </row>
    <row r="192" spans="1:15">
      <c r="A192" s="366">
        <v>128</v>
      </c>
      <c r="B192" s="1014" t="s">
        <v>2034</v>
      </c>
      <c r="C192" s="1009">
        <v>50</v>
      </c>
      <c r="D192" s="1009">
        <f>G192+I192+K192+M192</f>
        <v>10</v>
      </c>
      <c r="E192" s="1015" t="s">
        <v>46</v>
      </c>
      <c r="F192" s="989">
        <f>D192*C192</f>
        <v>500</v>
      </c>
      <c r="G192" s="1009">
        <v>5</v>
      </c>
      <c r="H192" s="989">
        <f>G192*C192</f>
        <v>250</v>
      </c>
      <c r="I192" s="1009"/>
      <c r="J192" s="1009">
        <f>I192*C192</f>
        <v>0</v>
      </c>
      <c r="K192" s="1009">
        <v>5</v>
      </c>
      <c r="L192" s="1009">
        <f>K192*C192</f>
        <v>250</v>
      </c>
      <c r="M192" s="1009"/>
      <c r="N192" s="989">
        <f>M192*C192</f>
        <v>0</v>
      </c>
    </row>
    <row r="193" spans="1:15">
      <c r="A193" s="366">
        <v>129</v>
      </c>
      <c r="B193" s="1014" t="s">
        <v>2035</v>
      </c>
      <c r="C193" s="1009">
        <v>40</v>
      </c>
      <c r="D193" s="1009">
        <f>G193+I193+K193+M193</f>
        <v>10</v>
      </c>
      <c r="E193" s="1015" t="s">
        <v>46</v>
      </c>
      <c r="F193" s="989">
        <f>D193*C193</f>
        <v>400</v>
      </c>
      <c r="G193" s="1009">
        <v>5</v>
      </c>
      <c r="H193" s="989">
        <f>G193*C193</f>
        <v>200</v>
      </c>
      <c r="I193" s="1009"/>
      <c r="J193" s="1009">
        <f>I193*C193</f>
        <v>0</v>
      </c>
      <c r="K193" s="1009">
        <v>5</v>
      </c>
      <c r="L193" s="1009">
        <f>K193*C193</f>
        <v>200</v>
      </c>
      <c r="M193" s="1009"/>
      <c r="N193" s="989">
        <f>M193*C193</f>
        <v>0</v>
      </c>
    </row>
    <row r="194" spans="1:15">
      <c r="A194" s="366">
        <v>130</v>
      </c>
      <c r="B194" s="1014" t="s">
        <v>2036</v>
      </c>
      <c r="C194" s="1009">
        <v>158</v>
      </c>
      <c r="D194" s="1009">
        <f>G194+I194+K194+M194</f>
        <v>5</v>
      </c>
      <c r="E194" s="1015" t="s">
        <v>46</v>
      </c>
      <c r="F194" s="989">
        <f>D194*C194</f>
        <v>790</v>
      </c>
      <c r="G194" s="1009">
        <v>2</v>
      </c>
      <c r="H194" s="989">
        <f>G194*C194</f>
        <v>316</v>
      </c>
      <c r="I194" s="1009">
        <v>3</v>
      </c>
      <c r="J194" s="1009">
        <f>I194*C194</f>
        <v>474</v>
      </c>
      <c r="K194" s="1009"/>
      <c r="L194" s="1009">
        <f>K194*C194</f>
        <v>0</v>
      </c>
      <c r="M194" s="1009"/>
      <c r="N194" s="989">
        <f>M194*C194</f>
        <v>0</v>
      </c>
    </row>
    <row r="195" spans="1:15">
      <c r="A195" s="366">
        <v>131</v>
      </c>
      <c r="B195" s="1014" t="s">
        <v>2037</v>
      </c>
      <c r="C195" s="1009">
        <v>200</v>
      </c>
      <c r="D195" s="1009">
        <f>G195+I195+K195+M195</f>
        <v>25</v>
      </c>
      <c r="E195" s="1015" t="s">
        <v>46</v>
      </c>
      <c r="F195" s="989">
        <f>D195*C195</f>
        <v>5000</v>
      </c>
      <c r="G195" s="1009">
        <v>10</v>
      </c>
      <c r="H195" s="989">
        <f>G195*C195</f>
        <v>2000</v>
      </c>
      <c r="I195" s="1009">
        <v>5</v>
      </c>
      <c r="J195" s="1009">
        <f>I195*C195</f>
        <v>1000</v>
      </c>
      <c r="K195" s="1009">
        <v>5</v>
      </c>
      <c r="L195" s="1009">
        <f>K195*C195</f>
        <v>1000</v>
      </c>
      <c r="M195" s="1009">
        <v>5</v>
      </c>
      <c r="N195" s="989">
        <f>M195*C195</f>
        <v>1000</v>
      </c>
    </row>
    <row r="196" spans="1:15">
      <c r="A196" s="366">
        <v>132</v>
      </c>
      <c r="B196" s="1014" t="s">
        <v>2038</v>
      </c>
      <c r="C196" s="1009">
        <v>200</v>
      </c>
      <c r="D196" s="1009">
        <f>G196+I196+K196+M196</f>
        <v>25</v>
      </c>
      <c r="E196" s="1015" t="s">
        <v>46</v>
      </c>
      <c r="F196" s="989">
        <f>D196*C196</f>
        <v>5000</v>
      </c>
      <c r="G196" s="1009">
        <v>10</v>
      </c>
      <c r="H196" s="989">
        <f>G196*C196</f>
        <v>2000</v>
      </c>
      <c r="I196" s="1009">
        <v>5</v>
      </c>
      <c r="J196" s="1009">
        <f>I196*C196</f>
        <v>1000</v>
      </c>
      <c r="K196" s="1009">
        <v>5</v>
      </c>
      <c r="L196" s="1009">
        <f>K196*C196</f>
        <v>1000</v>
      </c>
      <c r="M196" s="1009">
        <v>5</v>
      </c>
      <c r="N196" s="989">
        <f>M196*C196</f>
        <v>1000</v>
      </c>
    </row>
    <row r="197" spans="1:15">
      <c r="A197" s="366">
        <v>133</v>
      </c>
      <c r="B197" s="1014" t="s">
        <v>2039</v>
      </c>
      <c r="C197" s="1009">
        <v>1000</v>
      </c>
      <c r="D197" s="1009">
        <f>G197+I197+K197+M197</f>
        <v>5</v>
      </c>
      <c r="E197" s="1015" t="s">
        <v>46</v>
      </c>
      <c r="F197" s="989">
        <f>D197*C197</f>
        <v>5000</v>
      </c>
      <c r="G197" s="1009">
        <v>5</v>
      </c>
      <c r="H197" s="989">
        <f>G197*C197</f>
        <v>5000</v>
      </c>
      <c r="I197" s="1009"/>
      <c r="J197" s="1009">
        <f>I197*C197</f>
        <v>0</v>
      </c>
      <c r="K197" s="1009"/>
      <c r="L197" s="1009">
        <f>K197*C197</f>
        <v>0</v>
      </c>
      <c r="M197" s="1009"/>
      <c r="N197" s="989">
        <f>M197*C197</f>
        <v>0</v>
      </c>
    </row>
    <row r="198" spans="1:15">
      <c r="A198" s="366">
        <v>134</v>
      </c>
      <c r="B198" s="1014" t="s">
        <v>2040</v>
      </c>
      <c r="C198" s="1009">
        <v>30</v>
      </c>
      <c r="D198" s="1009">
        <f>G198+I198+K198+M198</f>
        <v>25</v>
      </c>
      <c r="E198" s="1015" t="s">
        <v>46</v>
      </c>
      <c r="F198" s="989">
        <f>D198*C198</f>
        <v>750</v>
      </c>
      <c r="G198" s="1009">
        <v>10</v>
      </c>
      <c r="H198" s="989">
        <f>G198*C198</f>
        <v>300</v>
      </c>
      <c r="I198" s="1009">
        <v>5</v>
      </c>
      <c r="J198" s="1009">
        <f>I198*C198</f>
        <v>150</v>
      </c>
      <c r="K198" s="1009">
        <v>5</v>
      </c>
      <c r="L198" s="1009">
        <f>K198*C198</f>
        <v>150</v>
      </c>
      <c r="M198" s="1009">
        <v>5</v>
      </c>
      <c r="N198" s="989">
        <f>M198*C198</f>
        <v>150</v>
      </c>
    </row>
    <row r="199" spans="1:15">
      <c r="A199" s="366">
        <v>135</v>
      </c>
      <c r="B199" s="1014" t="s">
        <v>2041</v>
      </c>
      <c r="C199" s="1009">
        <v>350</v>
      </c>
      <c r="D199" s="1009">
        <f>G199+I199+K199+M199</f>
        <v>12</v>
      </c>
      <c r="E199" s="1015" t="s">
        <v>46</v>
      </c>
      <c r="F199" s="989">
        <f>D199*C199</f>
        <v>4200</v>
      </c>
      <c r="G199" s="1009">
        <v>3</v>
      </c>
      <c r="H199" s="989">
        <f>G199*C199</f>
        <v>1050</v>
      </c>
      <c r="I199" s="1009">
        <v>3</v>
      </c>
      <c r="J199" s="1009">
        <f>I199*C199</f>
        <v>1050</v>
      </c>
      <c r="K199" s="1009">
        <v>3</v>
      </c>
      <c r="L199" s="1009">
        <f>K199*C199</f>
        <v>1050</v>
      </c>
      <c r="M199" s="1009">
        <v>3</v>
      </c>
      <c r="N199" s="989">
        <f>M199*C199</f>
        <v>1050</v>
      </c>
    </row>
    <row r="200" spans="1:15">
      <c r="A200" s="366">
        <v>136</v>
      </c>
      <c r="B200" s="1018" t="s">
        <v>2042</v>
      </c>
      <c r="C200" s="1009">
        <v>300</v>
      </c>
      <c r="D200" s="1009">
        <f>G200+I200+K200+M200</f>
        <v>40</v>
      </c>
      <c r="E200" s="1015" t="s">
        <v>46</v>
      </c>
      <c r="F200" s="989">
        <f>D200*C200</f>
        <v>12000</v>
      </c>
      <c r="G200" s="1009">
        <v>10</v>
      </c>
      <c r="H200" s="989">
        <f>G200*C200</f>
        <v>3000</v>
      </c>
      <c r="I200" s="1009">
        <v>10</v>
      </c>
      <c r="J200" s="1009">
        <f>I200*C200</f>
        <v>3000</v>
      </c>
      <c r="K200" s="1009">
        <v>10</v>
      </c>
      <c r="L200" s="1009">
        <f>K200*C200</f>
        <v>3000</v>
      </c>
      <c r="M200" s="1009">
        <v>10</v>
      </c>
      <c r="N200" s="989">
        <f>M200*C200</f>
        <v>3000</v>
      </c>
    </row>
    <row r="201" spans="1:15">
      <c r="A201" s="366">
        <v>137</v>
      </c>
      <c r="B201" s="1018" t="s">
        <v>2043</v>
      </c>
      <c r="C201" s="1009">
        <v>300</v>
      </c>
      <c r="D201" s="1009">
        <f>G201+I201+K201+M201</f>
        <v>40</v>
      </c>
      <c r="E201" s="1015" t="s">
        <v>46</v>
      </c>
      <c r="F201" s="989">
        <f>D201*C201</f>
        <v>12000</v>
      </c>
      <c r="G201" s="1009">
        <v>10</v>
      </c>
      <c r="H201" s="989">
        <f>G201*C201</f>
        <v>3000</v>
      </c>
      <c r="I201" s="1009">
        <v>10</v>
      </c>
      <c r="J201" s="1009">
        <f>I201*C201</f>
        <v>3000</v>
      </c>
      <c r="K201" s="1009">
        <v>10</v>
      </c>
      <c r="L201" s="1009">
        <f>K201*C201</f>
        <v>3000</v>
      </c>
      <c r="M201" s="1009">
        <v>10</v>
      </c>
      <c r="N201" s="989">
        <f>M201*C201</f>
        <v>3000</v>
      </c>
    </row>
    <row r="202" spans="1:15">
      <c r="A202" s="366">
        <v>138</v>
      </c>
      <c r="B202" s="1018" t="s">
        <v>2044</v>
      </c>
      <c r="C202" s="1009">
        <v>300</v>
      </c>
      <c r="D202" s="1009">
        <f>G202+I202+K202+M202</f>
        <v>40</v>
      </c>
      <c r="E202" s="1015" t="s">
        <v>46</v>
      </c>
      <c r="F202" s="989">
        <f>D202*C202</f>
        <v>12000</v>
      </c>
      <c r="G202" s="1009">
        <v>10</v>
      </c>
      <c r="H202" s="989">
        <f>G202*C202</f>
        <v>3000</v>
      </c>
      <c r="I202" s="1009">
        <v>10</v>
      </c>
      <c r="J202" s="1009">
        <f>I202*C202</f>
        <v>3000</v>
      </c>
      <c r="K202" s="1009">
        <v>10</v>
      </c>
      <c r="L202" s="1009">
        <f>K202*C202</f>
        <v>3000</v>
      </c>
      <c r="M202" s="1009">
        <v>10</v>
      </c>
      <c r="N202" s="989">
        <f>M202*C202</f>
        <v>3000</v>
      </c>
    </row>
    <row r="203" spans="1:15">
      <c r="A203" s="366">
        <v>139</v>
      </c>
      <c r="B203" s="1018" t="s">
        <v>2045</v>
      </c>
      <c r="C203" s="1009">
        <v>300</v>
      </c>
      <c r="D203" s="1009">
        <f>G203+I203+K203+M203</f>
        <v>40</v>
      </c>
      <c r="E203" s="1015" t="s">
        <v>46</v>
      </c>
      <c r="F203" s="989">
        <f>D203*C203</f>
        <v>12000</v>
      </c>
      <c r="G203" s="1009">
        <v>10</v>
      </c>
      <c r="H203" s="989">
        <f>G203*C203</f>
        <v>3000</v>
      </c>
      <c r="I203" s="1009">
        <v>10</v>
      </c>
      <c r="J203" s="1009">
        <f>I203*C203</f>
        <v>3000</v>
      </c>
      <c r="K203" s="1009">
        <v>10</v>
      </c>
      <c r="L203" s="1009">
        <f>K203*C203</f>
        <v>3000</v>
      </c>
      <c r="M203" s="1009">
        <v>10</v>
      </c>
      <c r="N203" s="989">
        <f>M203*C203</f>
        <v>3000</v>
      </c>
    </row>
    <row r="204" spans="1:15">
      <c r="A204" s="366">
        <v>140</v>
      </c>
      <c r="B204" s="1018" t="s">
        <v>2046</v>
      </c>
      <c r="C204" s="1009">
        <v>550</v>
      </c>
      <c r="D204" s="1009">
        <f>G204+I204+K204+M204</f>
        <v>35</v>
      </c>
      <c r="E204" s="1015" t="s">
        <v>46</v>
      </c>
      <c r="F204" s="989">
        <f>D204*C204</f>
        <v>19250</v>
      </c>
      <c r="G204" s="1009">
        <v>5</v>
      </c>
      <c r="H204" s="989">
        <f>G204*C204</f>
        <v>2750</v>
      </c>
      <c r="I204" s="1009">
        <v>10</v>
      </c>
      <c r="J204" s="1009">
        <f>I204*C204</f>
        <v>5500</v>
      </c>
      <c r="K204" s="1009">
        <v>10</v>
      </c>
      <c r="L204" s="1009">
        <f>K204*C204</f>
        <v>5500</v>
      </c>
      <c r="M204" s="1009">
        <v>10</v>
      </c>
      <c r="N204" s="989">
        <f>M204*C204</f>
        <v>5500</v>
      </c>
    </row>
    <row r="205" spans="1:15">
      <c r="A205" s="21" t="s">
        <v>182</v>
      </c>
      <c r="B205" s="22"/>
      <c r="C205" s="270">
        <f>SUM(C177:C204)</f>
        <v>4806</v>
      </c>
      <c r="D205" s="1006">
        <f>SUM(D177:D204)</f>
        <v>806</v>
      </c>
      <c r="E205" s="272"/>
      <c r="F205" s="270">
        <f>SUM(F177:F204)</f>
        <v>116490</v>
      </c>
      <c r="G205" s="273">
        <f>SUM(G177:G204)</f>
        <v>203</v>
      </c>
      <c r="H205" s="212">
        <f>SUM(H177:H204)</f>
        <v>33716</v>
      </c>
      <c r="I205" s="216">
        <f>SUM(I177:I204)</f>
        <v>282</v>
      </c>
      <c r="J205" s="217">
        <f>SUM(J177:J204)</f>
        <v>29574</v>
      </c>
      <c r="K205" s="216">
        <f>SUM(K177:K204)</f>
        <v>163</v>
      </c>
      <c r="L205" s="212">
        <f>SUM(L177:L204)</f>
        <v>26150</v>
      </c>
      <c r="M205" s="212">
        <f>SUM(M177:M204)</f>
        <v>158</v>
      </c>
      <c r="N205" s="218">
        <f>SUM(N177:N204)</f>
        <v>27050</v>
      </c>
    </row>
    <row r="206" spans="1:15">
      <c r="C206" s="364"/>
      <c r="D206" s="364"/>
      <c r="F206" s="364"/>
      <c r="G206" s="364"/>
      <c r="H206" s="364"/>
      <c r="I206" s="364"/>
      <c r="J206" s="364"/>
      <c r="K206" s="364"/>
      <c r="L206" s="364"/>
      <c r="M206" s="364"/>
      <c r="N206" s="364"/>
    </row>
    <row r="208" spans="1:15">
      <c r="A208" s="181" t="s">
        <v>0</v>
      </c>
      <c r="B208" s="181"/>
      <c r="C208" s="181"/>
    </row>
    <row r="209" spans="1:15">
      <c r="A209" s="182"/>
      <c r="B209" s="181"/>
      <c r="C209" s="181"/>
    </row>
    <row r="210" spans="1:15" customHeight="1" ht="15.75">
      <c r="F210" s="32" t="s">
        <v>1</v>
      </c>
      <c r="G210" s="32"/>
      <c r="H210" s="32"/>
      <c r="I210" s="32"/>
    </row>
    <row r="211" spans="1:15">
      <c r="G211" s="35" t="s">
        <v>2</v>
      </c>
      <c r="H211" s="35"/>
    </row>
    <row r="213" spans="1:15">
      <c r="A213" s="310" t="s">
        <v>541</v>
      </c>
      <c r="B213" s="310"/>
      <c r="C213" s="310"/>
      <c r="D213" s="310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5">
      <c r="A214" s="41" t="s">
        <v>542</v>
      </c>
      <c r="B214" s="41"/>
      <c r="C214" s="41"/>
      <c r="D214" s="41"/>
      <c r="E214" s="41"/>
      <c r="F214" s="42" t="s">
        <v>5</v>
      </c>
      <c r="G214" s="42"/>
      <c r="H214" s="42"/>
      <c r="I214" s="42"/>
      <c r="J214" s="42"/>
      <c r="K214" s="43" t="s">
        <v>840</v>
      </c>
      <c r="L214" s="43"/>
      <c r="M214" s="43"/>
      <c r="N214" s="43"/>
    </row>
    <row r="215" spans="1:15">
      <c r="A215" s="184" t="s">
        <v>1901</v>
      </c>
      <c r="B215" s="184"/>
      <c r="C215" s="184"/>
      <c r="D215" s="184"/>
      <c r="E215" s="184"/>
      <c r="F215" s="45" t="s">
        <v>8</v>
      </c>
      <c r="G215" s="42" t="s">
        <v>9</v>
      </c>
      <c r="H215" s="42"/>
      <c r="I215" s="42" t="s">
        <v>10</v>
      </c>
      <c r="J215" s="42"/>
      <c r="K215" s="46" t="s">
        <v>11</v>
      </c>
      <c r="L215" s="46"/>
      <c r="M215" s="46"/>
      <c r="N215" s="46"/>
    </row>
    <row r="216" spans="1:15">
      <c r="A216" s="47" t="s">
        <v>12</v>
      </c>
      <c r="B216" s="47" t="s">
        <v>13</v>
      </c>
      <c r="C216" s="47" t="s">
        <v>14</v>
      </c>
      <c r="D216" s="48" t="s">
        <v>15</v>
      </c>
      <c r="E216" s="49"/>
      <c r="F216" s="47" t="s">
        <v>16</v>
      </c>
      <c r="G216" s="42" t="s">
        <v>17</v>
      </c>
      <c r="H216" s="42"/>
      <c r="I216" s="42"/>
      <c r="J216" s="42"/>
      <c r="K216" s="42"/>
      <c r="L216" s="42"/>
      <c r="M216" s="42"/>
      <c r="N216" s="42"/>
    </row>
    <row r="217" spans="1:15">
      <c r="A217" s="47"/>
      <c r="B217" s="47"/>
      <c r="C217" s="47"/>
      <c r="D217" s="50"/>
      <c r="E217" s="51"/>
      <c r="F217" s="47"/>
      <c r="G217" s="52" t="s">
        <v>18</v>
      </c>
      <c r="H217" s="52"/>
      <c r="I217" s="185" t="s">
        <v>19</v>
      </c>
      <c r="J217" s="185"/>
      <c r="K217" s="54" t="s">
        <v>20</v>
      </c>
      <c r="L217" s="54"/>
      <c r="M217" s="186" t="s">
        <v>21</v>
      </c>
      <c r="N217" s="186"/>
    </row>
    <row r="218" spans="1:15">
      <c r="A218" s="47"/>
      <c r="B218" s="47"/>
      <c r="C218" s="47"/>
      <c r="D218" s="57" t="s">
        <v>22</v>
      </c>
      <c r="E218" s="57" t="s">
        <v>13</v>
      </c>
      <c r="F218" s="47"/>
      <c r="G218" s="45" t="s">
        <v>23</v>
      </c>
      <c r="H218" s="57" t="s">
        <v>24</v>
      </c>
      <c r="I218" s="57" t="s">
        <v>23</v>
      </c>
      <c r="J218" s="57" t="s">
        <v>24</v>
      </c>
      <c r="K218" s="57" t="s">
        <v>23</v>
      </c>
      <c r="L218" s="57" t="s">
        <v>24</v>
      </c>
      <c r="M218" s="57" t="s">
        <v>23</v>
      </c>
      <c r="N218" s="57" t="s">
        <v>24</v>
      </c>
    </row>
    <row r="219" spans="1:15">
      <c r="A219" s="366">
        <v>141</v>
      </c>
      <c r="B219" s="1020" t="s">
        <v>2047</v>
      </c>
      <c r="C219" s="989">
        <v>550</v>
      </c>
      <c r="D219" s="1021">
        <f>G219+I219+K219+M219</f>
        <v>35</v>
      </c>
      <c r="E219" s="990" t="s">
        <v>46</v>
      </c>
      <c r="F219" s="989">
        <f>D219*C219</f>
        <v>19250</v>
      </c>
      <c r="G219" s="989">
        <v>5</v>
      </c>
      <c r="H219" s="989">
        <f>G219*C219</f>
        <v>2750</v>
      </c>
      <c r="I219" s="989">
        <v>10</v>
      </c>
      <c r="J219" s="989">
        <f>I219*C219</f>
        <v>5500</v>
      </c>
      <c r="K219" s="989">
        <v>10</v>
      </c>
      <c r="L219" s="989">
        <f>K219*C219</f>
        <v>5500</v>
      </c>
      <c r="M219" s="989">
        <v>10</v>
      </c>
      <c r="N219" s="989">
        <f>M219*C219</f>
        <v>5500</v>
      </c>
    </row>
    <row r="220" spans="1:15">
      <c r="A220" s="366">
        <v>142</v>
      </c>
      <c r="B220" s="1020" t="s">
        <v>2048</v>
      </c>
      <c r="C220" s="989">
        <v>550</v>
      </c>
      <c r="D220" s="1021">
        <f>G220+I220+K220+M220</f>
        <v>35</v>
      </c>
      <c r="E220" s="990" t="s">
        <v>46</v>
      </c>
      <c r="F220" s="989">
        <f>D220*C220</f>
        <v>19250</v>
      </c>
      <c r="G220" s="989">
        <v>5</v>
      </c>
      <c r="H220" s="989">
        <f>G220*C220</f>
        <v>2750</v>
      </c>
      <c r="I220" s="989">
        <v>10</v>
      </c>
      <c r="J220" s="989">
        <f>I220*C220</f>
        <v>5500</v>
      </c>
      <c r="K220" s="989">
        <v>10</v>
      </c>
      <c r="L220" s="989">
        <f>K220*C220</f>
        <v>5500</v>
      </c>
      <c r="M220" s="989">
        <v>10</v>
      </c>
      <c r="N220" s="989">
        <f>M220*C220</f>
        <v>5500</v>
      </c>
    </row>
    <row r="221" spans="1:15">
      <c r="A221" s="366">
        <v>143</v>
      </c>
      <c r="B221" s="1020" t="s">
        <v>2049</v>
      </c>
      <c r="C221" s="989">
        <v>550</v>
      </c>
      <c r="D221" s="1021">
        <f>G221+I221+K221+M221</f>
        <v>35</v>
      </c>
      <c r="E221" s="990" t="s">
        <v>46</v>
      </c>
      <c r="F221" s="989">
        <f>D221*C221</f>
        <v>19250</v>
      </c>
      <c r="G221" s="989">
        <v>5</v>
      </c>
      <c r="H221" s="989">
        <f>G221*C221</f>
        <v>2750</v>
      </c>
      <c r="I221" s="989">
        <v>10</v>
      </c>
      <c r="J221" s="989">
        <f>I221*C221</f>
        <v>5500</v>
      </c>
      <c r="K221" s="989">
        <v>10</v>
      </c>
      <c r="L221" s="989">
        <f>K221*C221</f>
        <v>5500</v>
      </c>
      <c r="M221" s="989">
        <v>10</v>
      </c>
      <c r="N221" s="989">
        <f>M221*C221</f>
        <v>5500</v>
      </c>
    </row>
    <row r="222" spans="1:15">
      <c r="A222" s="366">
        <v>144</v>
      </c>
      <c r="B222" s="1022" t="s">
        <v>2050</v>
      </c>
      <c r="C222" s="989">
        <v>600</v>
      </c>
      <c r="D222" s="1021">
        <f>G222+I222+K222+M222</f>
        <v>35</v>
      </c>
      <c r="E222" s="990" t="s">
        <v>46</v>
      </c>
      <c r="F222" s="989">
        <f>D222*C222</f>
        <v>21000</v>
      </c>
      <c r="G222" s="989">
        <v>5</v>
      </c>
      <c r="H222" s="989">
        <f>G222*C222</f>
        <v>3000</v>
      </c>
      <c r="I222" s="989">
        <v>10</v>
      </c>
      <c r="J222" s="989">
        <f>I222*C222</f>
        <v>6000</v>
      </c>
      <c r="K222" s="989">
        <v>10</v>
      </c>
      <c r="L222" s="989">
        <f>K222*C222</f>
        <v>6000</v>
      </c>
      <c r="M222" s="989">
        <v>10</v>
      </c>
      <c r="N222" s="989">
        <f>M222*C222</f>
        <v>6000</v>
      </c>
    </row>
    <row r="223" spans="1:15">
      <c r="A223" s="366">
        <v>145</v>
      </c>
      <c r="B223" s="1022" t="s">
        <v>2051</v>
      </c>
      <c r="C223" s="989">
        <v>600</v>
      </c>
      <c r="D223" s="1021">
        <f>G223+I223+K223+M223</f>
        <v>35</v>
      </c>
      <c r="E223" s="990" t="s">
        <v>46</v>
      </c>
      <c r="F223" s="989">
        <f>D223*C223</f>
        <v>21000</v>
      </c>
      <c r="G223" s="989">
        <v>5</v>
      </c>
      <c r="H223" s="989">
        <f>G223*C223</f>
        <v>3000</v>
      </c>
      <c r="I223" s="989">
        <v>10</v>
      </c>
      <c r="J223" s="989">
        <f>I223*C223</f>
        <v>6000</v>
      </c>
      <c r="K223" s="989">
        <v>10</v>
      </c>
      <c r="L223" s="989">
        <f>K223*C223</f>
        <v>6000</v>
      </c>
      <c r="M223" s="989">
        <v>10</v>
      </c>
      <c r="N223" s="989">
        <f>M223*C223</f>
        <v>6000</v>
      </c>
    </row>
    <row r="224" spans="1:15">
      <c r="A224" s="366">
        <v>146</v>
      </c>
      <c r="B224" s="1022" t="s">
        <v>2052</v>
      </c>
      <c r="C224" s="989">
        <v>600</v>
      </c>
      <c r="D224" s="1021">
        <f>G224+I224+K224+M224</f>
        <v>35</v>
      </c>
      <c r="E224" s="990" t="s">
        <v>46</v>
      </c>
      <c r="F224" s="989">
        <f>D224*C224</f>
        <v>21000</v>
      </c>
      <c r="G224" s="989">
        <v>5</v>
      </c>
      <c r="H224" s="989">
        <f>G224*C224</f>
        <v>3000</v>
      </c>
      <c r="I224" s="989">
        <v>10</v>
      </c>
      <c r="J224" s="989">
        <f>I224*C224</f>
        <v>6000</v>
      </c>
      <c r="K224" s="989">
        <v>10</v>
      </c>
      <c r="L224" s="989">
        <f>K224*C224</f>
        <v>6000</v>
      </c>
      <c r="M224" s="989">
        <v>10</v>
      </c>
      <c r="N224" s="989">
        <f>M224*C224</f>
        <v>6000</v>
      </c>
    </row>
    <row r="225" spans="1:15">
      <c r="A225" s="366">
        <v>147</v>
      </c>
      <c r="B225" s="1022" t="s">
        <v>2053</v>
      </c>
      <c r="C225" s="989">
        <v>600</v>
      </c>
      <c r="D225" s="1021">
        <f>G225+I225+K225+M225</f>
        <v>35</v>
      </c>
      <c r="E225" s="990" t="s">
        <v>46</v>
      </c>
      <c r="F225" s="989">
        <f>D225*C225</f>
        <v>21000</v>
      </c>
      <c r="G225" s="989">
        <v>5</v>
      </c>
      <c r="H225" s="989">
        <f>G225*C225</f>
        <v>3000</v>
      </c>
      <c r="I225" s="989">
        <v>10</v>
      </c>
      <c r="J225" s="989">
        <f>I225*C225</f>
        <v>6000</v>
      </c>
      <c r="K225" s="989">
        <v>10</v>
      </c>
      <c r="L225" s="989">
        <f>K225*C225</f>
        <v>6000</v>
      </c>
      <c r="M225" s="989">
        <v>10</v>
      </c>
      <c r="N225" s="989">
        <f>M225*C225</f>
        <v>6000</v>
      </c>
    </row>
    <row r="226" spans="1:15">
      <c r="A226" s="366">
        <v>148</v>
      </c>
      <c r="B226" s="1020" t="s">
        <v>2054</v>
      </c>
      <c r="C226" s="989">
        <v>100</v>
      </c>
      <c r="D226" s="1021">
        <f>G226+I226+K226+M226</f>
        <v>20</v>
      </c>
      <c r="E226" s="990" t="s">
        <v>46</v>
      </c>
      <c r="F226" s="989">
        <f>D226*C226</f>
        <v>2000</v>
      </c>
      <c r="G226" s="989">
        <v>10</v>
      </c>
      <c r="H226" s="989">
        <f>G226*C226</f>
        <v>1000</v>
      </c>
      <c r="I226" s="989">
        <v>10</v>
      </c>
      <c r="J226" s="989">
        <f>I226*C226</f>
        <v>1000</v>
      </c>
      <c r="K226" s="989"/>
      <c r="L226" s="989">
        <f>K226*C226</f>
        <v>0</v>
      </c>
      <c r="M226" s="989"/>
      <c r="N226" s="989">
        <f>M226*C226</f>
        <v>0</v>
      </c>
    </row>
    <row r="227" spans="1:15">
      <c r="A227" s="366">
        <v>149</v>
      </c>
      <c r="B227" s="1020" t="s">
        <v>2055</v>
      </c>
      <c r="C227" s="989">
        <v>40</v>
      </c>
      <c r="D227" s="1021">
        <f>G227+I227+K227+M227</f>
        <v>60</v>
      </c>
      <c r="E227" s="990" t="s">
        <v>46</v>
      </c>
      <c r="F227" s="989">
        <f>D227*C227</f>
        <v>2400</v>
      </c>
      <c r="G227" s="989">
        <v>20</v>
      </c>
      <c r="H227" s="989">
        <f>G227*C227</f>
        <v>800</v>
      </c>
      <c r="I227" s="989">
        <v>20</v>
      </c>
      <c r="J227" s="989">
        <f>I227*C227</f>
        <v>800</v>
      </c>
      <c r="K227" s="989">
        <v>20</v>
      </c>
      <c r="L227" s="989">
        <f>K227*C227</f>
        <v>800</v>
      </c>
      <c r="M227" s="989"/>
      <c r="N227" s="989">
        <f>M227*C227</f>
        <v>0</v>
      </c>
    </row>
    <row r="228" spans="1:15">
      <c r="A228" s="366">
        <v>150</v>
      </c>
      <c r="B228" s="1020" t="s">
        <v>2056</v>
      </c>
      <c r="C228" s="989">
        <v>40</v>
      </c>
      <c r="D228" s="1021">
        <f>G228+I228+K228+M228</f>
        <v>60</v>
      </c>
      <c r="E228" s="990" t="s">
        <v>46</v>
      </c>
      <c r="F228" s="989">
        <f>D228*C228</f>
        <v>2400</v>
      </c>
      <c r="G228" s="989">
        <v>20</v>
      </c>
      <c r="H228" s="989">
        <f>G228*C228</f>
        <v>800</v>
      </c>
      <c r="I228" s="989">
        <v>20</v>
      </c>
      <c r="J228" s="989">
        <f>I228*C228</f>
        <v>800</v>
      </c>
      <c r="K228" s="989">
        <v>20</v>
      </c>
      <c r="L228" s="989">
        <f>K228*C228</f>
        <v>800</v>
      </c>
      <c r="M228" s="989"/>
      <c r="N228" s="989">
        <f>M228*C228</f>
        <v>0</v>
      </c>
    </row>
    <row r="229" spans="1:15">
      <c r="A229" s="366">
        <v>151</v>
      </c>
      <c r="B229" s="1020" t="s">
        <v>2057</v>
      </c>
      <c r="C229" s="989">
        <v>40</v>
      </c>
      <c r="D229" s="1021">
        <f>G229+I229+K229+M229</f>
        <v>60</v>
      </c>
      <c r="E229" s="990" t="s">
        <v>46</v>
      </c>
      <c r="F229" s="989">
        <f>D229*C229</f>
        <v>2400</v>
      </c>
      <c r="G229" s="989">
        <v>20</v>
      </c>
      <c r="H229" s="989">
        <f>G229*C229</f>
        <v>800</v>
      </c>
      <c r="I229" s="989">
        <v>20</v>
      </c>
      <c r="J229" s="989">
        <f>I229*C229</f>
        <v>800</v>
      </c>
      <c r="K229" s="989">
        <v>20</v>
      </c>
      <c r="L229" s="989">
        <f>K229*C229</f>
        <v>800</v>
      </c>
      <c r="M229" s="989"/>
      <c r="N229" s="989">
        <f>M229*C229</f>
        <v>0</v>
      </c>
    </row>
    <row r="230" spans="1:15" customHeight="1" ht="21">
      <c r="A230" s="366">
        <v>152</v>
      </c>
      <c r="B230" s="1023" t="s">
        <v>2058</v>
      </c>
      <c r="C230" s="947">
        <v>50</v>
      </c>
      <c r="D230" s="1021">
        <f>G230+I230+K230+M230</f>
        <v>20</v>
      </c>
      <c r="E230" s="990" t="s">
        <v>46</v>
      </c>
      <c r="F230" s="989">
        <f>D230*C230</f>
        <v>1000</v>
      </c>
      <c r="G230" s="947"/>
      <c r="H230" s="989">
        <f>G230*C230</f>
        <v>0</v>
      </c>
      <c r="I230" s="947">
        <v>20</v>
      </c>
      <c r="J230" s="989">
        <f>I230*C230</f>
        <v>1000</v>
      </c>
      <c r="K230" s="947"/>
      <c r="L230" s="989">
        <f>K230*C230</f>
        <v>0</v>
      </c>
      <c r="M230" s="947"/>
      <c r="N230" s="989">
        <f>M230*C230</f>
        <v>0</v>
      </c>
    </row>
    <row r="231" spans="1:15">
      <c r="A231" s="366">
        <v>153</v>
      </c>
      <c r="B231" s="1024" t="s">
        <v>2059</v>
      </c>
      <c r="C231" s="947">
        <v>100</v>
      </c>
      <c r="D231" s="1021">
        <f>G231+I231+K231+M231</f>
        <v>20</v>
      </c>
      <c r="E231" s="990" t="s">
        <v>647</v>
      </c>
      <c r="F231" s="989">
        <f>D231*C231</f>
        <v>2000</v>
      </c>
      <c r="G231" s="947"/>
      <c r="H231" s="989">
        <f>G231*C231</f>
        <v>0</v>
      </c>
      <c r="I231" s="947">
        <v>20</v>
      </c>
      <c r="J231" s="989">
        <f>I231*C231</f>
        <v>2000</v>
      </c>
      <c r="K231" s="947"/>
      <c r="L231" s="989">
        <f>K231*C231</f>
        <v>0</v>
      </c>
      <c r="M231" s="947"/>
      <c r="N231" s="989">
        <f>M231*C231</f>
        <v>0</v>
      </c>
    </row>
    <row r="232" spans="1:15">
      <c r="A232" s="366">
        <v>154</v>
      </c>
      <c r="B232" s="1025" t="s">
        <v>2060</v>
      </c>
      <c r="C232" s="947">
        <v>1000</v>
      </c>
      <c r="D232" s="1021">
        <f>G232+I232+K232+M232</f>
        <v>20</v>
      </c>
      <c r="E232" s="990" t="s">
        <v>647</v>
      </c>
      <c r="F232" s="989">
        <f>D232*C232</f>
        <v>20000</v>
      </c>
      <c r="G232" s="947"/>
      <c r="H232" s="989">
        <f>G232*C232</f>
        <v>0</v>
      </c>
      <c r="I232" s="947">
        <v>20</v>
      </c>
      <c r="J232" s="989">
        <f>I232*C232</f>
        <v>20000</v>
      </c>
      <c r="K232" s="947"/>
      <c r="L232" s="989">
        <f>K232*C232</f>
        <v>0</v>
      </c>
      <c r="M232" s="947"/>
      <c r="N232" s="989">
        <f>M232*C232</f>
        <v>0</v>
      </c>
    </row>
    <row r="233" spans="1:15">
      <c r="A233" s="366">
        <v>155</v>
      </c>
      <c r="B233" s="1026" t="s">
        <v>2061</v>
      </c>
      <c r="C233" s="1009"/>
      <c r="D233" s="1009"/>
      <c r="E233" s="1015"/>
      <c r="F233" s="989">
        <v>3500000</v>
      </c>
      <c r="G233" s="1009"/>
      <c r="H233" s="1009"/>
      <c r="I233" s="1009"/>
      <c r="J233" s="1009"/>
      <c r="K233" s="1009"/>
      <c r="L233" s="1009"/>
      <c r="M233" s="1009"/>
      <c r="N233" s="1009"/>
    </row>
    <row r="234" spans="1:15">
      <c r="A234" s="21" t="s">
        <v>182</v>
      </c>
      <c r="B234" s="22"/>
      <c r="C234" s="270">
        <f>SUM(C219:C233)</f>
        <v>5420</v>
      </c>
      <c r="D234" s="1027">
        <f>SUM(D219:D233)</f>
        <v>505</v>
      </c>
      <c r="E234" s="272"/>
      <c r="F234" s="270">
        <f>SUM(F219:F233)</f>
        <v>3673950</v>
      </c>
      <c r="G234" s="273">
        <f>SUM(G219:G233)</f>
        <v>105</v>
      </c>
      <c r="H234" s="212">
        <f>SUM(H219:H233)</f>
        <v>23650</v>
      </c>
      <c r="I234" s="216">
        <f>SUM(I219:I233)</f>
        <v>200</v>
      </c>
      <c r="J234" s="217">
        <f>SUM(J219:J233)</f>
        <v>66900</v>
      </c>
      <c r="K234" s="216">
        <f>SUM(K219:K233)</f>
        <v>130</v>
      </c>
      <c r="L234" s="212">
        <f>SUM(L219:L233)</f>
        <v>42900</v>
      </c>
      <c r="M234" s="212">
        <f>SUM(M219:M233)</f>
        <v>70</v>
      </c>
      <c r="N234" s="218">
        <f>SUM(N219:N233)</f>
        <v>40500</v>
      </c>
    </row>
    <row r="235" spans="1:15">
      <c r="A235" s="21" t="s">
        <v>540</v>
      </c>
      <c r="B235" s="22"/>
      <c r="C235" s="270">
        <f>C234+C205+C163+C122+C81+C40</f>
        <v>765625</v>
      </c>
      <c r="D235" s="1006">
        <f>D234+D205+D163+D122+D81+D40</f>
        <v>11213</v>
      </c>
      <c r="E235" s="1006">
        <f>E234+E205+E163+E122+E81+E40</f>
        <v>0</v>
      </c>
      <c r="F235" s="1006">
        <f>F234+F205+F163+F122+F81+F40</f>
        <v>5857781</v>
      </c>
      <c r="G235" s="1006">
        <f>G234+G205+G163+G122+G81+G40</f>
        <v>1349.25</v>
      </c>
      <c r="H235" s="1006">
        <f>H234+H205+H163+H122+H81+H40</f>
        <v>471716.25</v>
      </c>
      <c r="I235" s="1006">
        <f>I234+I205+I163+I122+I81+I40</f>
        <v>3121.5</v>
      </c>
      <c r="J235" s="1006">
        <f>J234+J205+J163+J122+J81+J40</f>
        <v>385697.5</v>
      </c>
      <c r="K235" s="1006">
        <f>K234+K205+K163+K122+K81+K40</f>
        <v>2015.5</v>
      </c>
      <c r="L235" s="1006">
        <f>L234+L205+L163+L122+L81+L40</f>
        <v>854162.5</v>
      </c>
      <c r="M235" s="1006">
        <f>M234+M205+M163+M122+M81+M40</f>
        <v>1745.5</v>
      </c>
      <c r="N235" s="1006">
        <f>N234+N205+N163+N122+N81+N40</f>
        <v>2800479.5</v>
      </c>
    </row>
    <row r="237" spans="1:15">
      <c r="A237" s="181"/>
      <c r="B237" s="181"/>
      <c r="C237" s="181"/>
    </row>
    <row r="238" spans="1:15">
      <c r="A238" s="182"/>
      <c r="B238" s="181"/>
      <c r="C238" s="181"/>
    </row>
    <row r="239" spans="1:15" customHeight="1" ht="15.75">
      <c r="A239" s="127"/>
      <c r="B239" s="127"/>
      <c r="C239" s="127"/>
      <c r="D239" s="127"/>
      <c r="E239" s="127"/>
      <c r="F239" s="818"/>
      <c r="G239" s="818"/>
      <c r="H239" s="818"/>
      <c r="I239" s="818"/>
      <c r="J239" s="127"/>
      <c r="K239" s="127"/>
      <c r="L239" s="127"/>
      <c r="M239" s="127"/>
      <c r="N239" s="127"/>
    </row>
    <row r="240" spans="1:15">
      <c r="A240" s="127"/>
      <c r="B240" s="127"/>
      <c r="C240" s="127"/>
      <c r="D240" s="127"/>
      <c r="E240" s="127"/>
      <c r="F240" s="127"/>
      <c r="G240" s="819"/>
      <c r="H240" s="819"/>
      <c r="I240" s="127"/>
      <c r="J240" s="127"/>
      <c r="K240" s="127"/>
      <c r="L240" s="127"/>
      <c r="M240" s="127"/>
      <c r="N240" s="127"/>
    </row>
    <row r="241" spans="1:15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</row>
    <row r="242" spans="1:15">
      <c r="A242" s="820"/>
      <c r="B242" s="820"/>
      <c r="C242" s="820"/>
      <c r="D242" s="820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</row>
    <row r="243" spans="1:15">
      <c r="A243" s="821"/>
      <c r="B243" s="821"/>
      <c r="C243" s="821"/>
      <c r="D243" s="821"/>
      <c r="E243" s="821"/>
      <c r="F243" s="822"/>
      <c r="G243" s="822"/>
      <c r="H243" s="822"/>
      <c r="I243" s="822"/>
      <c r="J243" s="822"/>
      <c r="K243" s="823"/>
      <c r="L243" s="823"/>
      <c r="M243" s="823"/>
      <c r="N243" s="823"/>
    </row>
    <row r="244" spans="1:15">
      <c r="A244" s="824"/>
      <c r="B244" s="824"/>
      <c r="C244" s="824"/>
      <c r="D244" s="824"/>
      <c r="E244" s="824"/>
      <c r="F244" s="286"/>
      <c r="G244" s="822"/>
      <c r="H244" s="822"/>
      <c r="I244" s="822"/>
      <c r="J244" s="822"/>
      <c r="K244" s="824"/>
      <c r="L244" s="824"/>
      <c r="M244" s="824"/>
      <c r="N244" s="824"/>
    </row>
    <row r="245" spans="1:15">
      <c r="A245" s="825"/>
      <c r="B245" s="825"/>
      <c r="C245" s="825"/>
      <c r="D245" s="825"/>
      <c r="E245" s="825"/>
      <c r="F245" s="825"/>
      <c r="G245" s="822"/>
      <c r="H245" s="822"/>
      <c r="I245" s="822"/>
      <c r="J245" s="822"/>
      <c r="K245" s="822"/>
      <c r="L245" s="822"/>
      <c r="M245" s="822"/>
      <c r="N245" s="822"/>
    </row>
    <row r="246" spans="1:15">
      <c r="A246" s="825"/>
      <c r="B246" s="825"/>
      <c r="C246" s="825"/>
      <c r="D246" s="825"/>
      <c r="E246" s="825"/>
      <c r="F246" s="825"/>
      <c r="G246" s="825"/>
      <c r="H246" s="825"/>
      <c r="I246" s="825"/>
      <c r="J246" s="825"/>
      <c r="K246" s="822"/>
      <c r="L246" s="822"/>
      <c r="M246" s="822"/>
      <c r="N246" s="822"/>
    </row>
    <row r="247" spans="1:15">
      <c r="A247" s="825"/>
      <c r="B247" s="825"/>
      <c r="C247" s="825"/>
      <c r="D247" s="826"/>
      <c r="E247" s="826"/>
      <c r="F247" s="825"/>
      <c r="G247" s="286"/>
      <c r="H247" s="826"/>
      <c r="I247" s="826"/>
      <c r="J247" s="826"/>
      <c r="K247" s="826"/>
      <c r="L247" s="826"/>
      <c r="M247" s="826"/>
      <c r="N247" s="826"/>
    </row>
    <row r="248" spans="1:15">
      <c r="A248" s="827"/>
      <c r="B248" s="1028"/>
      <c r="C248" s="1029"/>
      <c r="D248" s="1029"/>
      <c r="E248" s="1030"/>
      <c r="F248" s="1029"/>
      <c r="G248" s="1029"/>
      <c r="H248" s="1029"/>
      <c r="I248" s="1029"/>
      <c r="J248" s="1029"/>
      <c r="K248" s="1029"/>
      <c r="L248" s="1029"/>
      <c r="M248" s="1029"/>
      <c r="N248" s="1029"/>
    </row>
    <row r="249" spans="1:15">
      <c r="A249" s="827"/>
      <c r="B249" s="1031"/>
      <c r="C249" s="1029"/>
      <c r="D249" s="1029"/>
      <c r="E249" s="1030"/>
      <c r="F249" s="1029"/>
      <c r="G249" s="1029"/>
      <c r="H249" s="1029"/>
      <c r="I249" s="1029"/>
      <c r="J249" s="1029"/>
      <c r="K249" s="1029"/>
      <c r="L249" s="1029"/>
      <c r="M249" s="1029"/>
      <c r="N249" s="1029"/>
    </row>
    <row r="250" spans="1:15">
      <c r="A250" s="827"/>
      <c r="B250" s="1028"/>
      <c r="C250" s="1029"/>
      <c r="D250" s="1029"/>
      <c r="E250" s="1030"/>
      <c r="F250" s="1029"/>
      <c r="G250" s="1029"/>
      <c r="H250" s="1029"/>
      <c r="I250" s="1029"/>
      <c r="J250" s="1029"/>
      <c r="K250" s="1029"/>
      <c r="L250" s="1029"/>
      <c r="M250" s="1029"/>
      <c r="N250" s="1029"/>
    </row>
    <row r="251" spans="1:15">
      <c r="A251" s="827"/>
      <c r="B251" s="1028"/>
      <c r="C251" s="1029"/>
      <c r="D251" s="1029"/>
      <c r="E251" s="1030"/>
      <c r="F251" s="1029"/>
      <c r="G251" s="1029"/>
      <c r="H251" s="1029"/>
      <c r="I251" s="1029"/>
      <c r="J251" s="1029"/>
      <c r="K251" s="1029"/>
      <c r="L251" s="1029"/>
      <c r="M251" s="1029"/>
      <c r="N251" s="1029"/>
    </row>
    <row r="252" spans="1:15">
      <c r="A252" s="827"/>
      <c r="B252" s="1028"/>
      <c r="C252" s="1029"/>
      <c r="D252" s="1029"/>
      <c r="E252" s="1030"/>
      <c r="F252" s="1029"/>
      <c r="G252" s="1029"/>
      <c r="H252" s="1029"/>
      <c r="I252" s="1029"/>
      <c r="J252" s="1029"/>
      <c r="K252" s="1029"/>
      <c r="L252" s="1029"/>
      <c r="M252" s="1029"/>
      <c r="N252" s="1029"/>
    </row>
    <row r="253" spans="1:15">
      <c r="A253" s="827"/>
      <c r="B253" s="1028"/>
      <c r="C253" s="1029"/>
      <c r="D253" s="1029"/>
      <c r="E253" s="1030"/>
      <c r="F253" s="1029"/>
      <c r="G253" s="1029"/>
      <c r="H253" s="1029"/>
      <c r="I253" s="1029"/>
      <c r="J253" s="1029"/>
      <c r="K253" s="1029"/>
      <c r="L253" s="1029"/>
      <c r="M253" s="1029"/>
      <c r="N253" s="1029"/>
    </row>
    <row r="254" spans="1:15">
      <c r="A254" s="366"/>
      <c r="B254" s="1032"/>
      <c r="C254" s="1033"/>
      <c r="D254" s="1033"/>
      <c r="E254" s="1034"/>
      <c r="F254" s="1033"/>
      <c r="G254" s="1033"/>
      <c r="H254" s="1033"/>
      <c r="I254" s="1033"/>
      <c r="J254" s="1033"/>
      <c r="K254" s="1033"/>
      <c r="L254" s="1033"/>
      <c r="M254" s="1033"/>
      <c r="N254" s="1033"/>
    </row>
    <row r="255" spans="1:15">
      <c r="A255" s="366"/>
      <c r="B255" s="1014"/>
      <c r="C255" s="1009"/>
      <c r="D255" s="1009"/>
      <c r="E255" s="1015"/>
      <c r="F255" s="1009"/>
      <c r="G255" s="1009"/>
      <c r="H255" s="1009"/>
      <c r="I255" s="1009"/>
      <c r="J255" s="1009"/>
      <c r="K255" s="1009"/>
      <c r="L255" s="1009"/>
      <c r="M255" s="1009"/>
      <c r="N255" s="1009"/>
    </row>
    <row r="256" spans="1:15">
      <c r="A256" s="366"/>
      <c r="B256" s="1014"/>
      <c r="C256" s="1009"/>
      <c r="D256" s="1009"/>
      <c r="E256" s="1015"/>
      <c r="F256" s="1009"/>
      <c r="G256" s="1009"/>
      <c r="H256" s="1009"/>
      <c r="I256" s="1009"/>
      <c r="J256" s="1009"/>
      <c r="K256" s="1009"/>
      <c r="L256" s="1009"/>
      <c r="M256" s="1009"/>
      <c r="N256" s="1009"/>
    </row>
    <row r="257" spans="1:15">
      <c r="A257" s="366"/>
      <c r="B257" s="1014"/>
      <c r="C257" s="1009"/>
      <c r="D257" s="1009"/>
      <c r="E257" s="1015"/>
      <c r="F257" s="1009"/>
      <c r="G257" s="1009"/>
      <c r="H257" s="1009"/>
      <c r="I257" s="1009"/>
      <c r="J257" s="1009"/>
      <c r="K257" s="1009"/>
      <c r="L257" s="1009"/>
      <c r="M257" s="1009"/>
      <c r="N257" s="1009"/>
    </row>
    <row r="258" spans="1:15">
      <c r="A258" s="366"/>
      <c r="B258" s="1014"/>
      <c r="C258" s="1009"/>
      <c r="D258" s="1009"/>
      <c r="E258" s="1015"/>
      <c r="F258" s="1009"/>
      <c r="G258" s="1009"/>
      <c r="H258" s="1009"/>
      <c r="I258" s="1009"/>
      <c r="J258" s="1009"/>
      <c r="K258" s="1009"/>
      <c r="L258" s="1009"/>
      <c r="M258" s="1009"/>
      <c r="N258" s="1009"/>
    </row>
    <row r="259" spans="1:15">
      <c r="A259" s="366"/>
      <c r="B259" s="1014"/>
      <c r="C259" s="1009"/>
      <c r="D259" s="1009"/>
      <c r="E259" s="1015"/>
      <c r="F259" s="1009"/>
      <c r="G259" s="1009"/>
      <c r="H259" s="1009"/>
      <c r="I259" s="1009"/>
      <c r="J259" s="1009"/>
      <c r="K259" s="1009"/>
      <c r="L259" s="1009"/>
      <c r="M259" s="1009"/>
      <c r="N259" s="1009"/>
    </row>
    <row r="260" spans="1:15">
      <c r="A260" s="366"/>
      <c r="B260" s="1014"/>
      <c r="C260" s="1009"/>
      <c r="D260" s="1009"/>
      <c r="E260" s="1015"/>
      <c r="F260" s="1009"/>
      <c r="G260" s="1009"/>
      <c r="H260" s="1009"/>
      <c r="I260" s="1009"/>
      <c r="J260" s="1009"/>
      <c r="K260" s="1009"/>
      <c r="L260" s="1009"/>
      <c r="M260" s="1009"/>
      <c r="N260" s="1009"/>
    </row>
    <row r="261" spans="1:15">
      <c r="A261" s="366"/>
      <c r="B261" s="1014"/>
      <c r="C261" s="1009"/>
      <c r="D261" s="1009"/>
      <c r="E261" s="1015"/>
      <c r="F261" s="1009"/>
      <c r="G261" s="1009"/>
      <c r="H261" s="1009"/>
      <c r="I261" s="1009"/>
      <c r="J261" s="1009"/>
      <c r="K261" s="1009"/>
      <c r="L261" s="1009"/>
      <c r="M261" s="1009"/>
      <c r="N261" s="1009"/>
    </row>
    <row r="262" spans="1:15">
      <c r="A262" s="366"/>
      <c r="B262" s="1014"/>
      <c r="C262" s="1009"/>
      <c r="D262" s="1009"/>
      <c r="E262" s="1015"/>
      <c r="F262" s="1009"/>
      <c r="G262" s="1009"/>
      <c r="H262" s="1009"/>
      <c r="I262" s="1009"/>
      <c r="J262" s="1009"/>
      <c r="K262" s="1009"/>
      <c r="L262" s="1009"/>
      <c r="M262" s="1009"/>
      <c r="N262" s="1009"/>
    </row>
    <row r="263" spans="1:15">
      <c r="A263" s="366"/>
      <c r="B263" s="1014"/>
      <c r="C263" s="1009"/>
      <c r="D263" s="1009"/>
      <c r="E263" s="1015"/>
      <c r="F263" s="1009"/>
      <c r="G263" s="1009"/>
      <c r="H263" s="1009"/>
      <c r="I263" s="1009"/>
      <c r="J263" s="1009"/>
      <c r="K263" s="1009"/>
      <c r="L263" s="1009"/>
      <c r="M263" s="1009"/>
      <c r="N263" s="1009"/>
    </row>
    <row r="264" spans="1:15">
      <c r="A264" s="366"/>
      <c r="B264" s="1014"/>
      <c r="C264" s="1009"/>
      <c r="D264" s="1009"/>
      <c r="E264" s="1015"/>
      <c r="F264" s="1009"/>
      <c r="G264" s="1009"/>
      <c r="H264" s="1009"/>
      <c r="I264" s="1009"/>
      <c r="J264" s="1009"/>
      <c r="K264" s="1017"/>
      <c r="L264" s="1009"/>
      <c r="M264" s="1017"/>
      <c r="N264" s="1009"/>
    </row>
    <row r="265" spans="1:15">
      <c r="A265" s="366"/>
      <c r="B265" s="1014"/>
      <c r="C265" s="1009"/>
      <c r="D265" s="1009"/>
      <c r="E265" s="1015"/>
      <c r="F265" s="1009"/>
      <c r="G265" s="1009"/>
      <c r="H265" s="1009"/>
      <c r="I265" s="1009"/>
      <c r="J265" s="1009"/>
      <c r="K265" s="1009"/>
      <c r="L265" s="1009"/>
      <c r="M265" s="1009"/>
      <c r="N265" s="1009"/>
    </row>
    <row r="266" spans="1:15">
      <c r="A266" s="366"/>
      <c r="B266" s="1014"/>
      <c r="C266" s="1009"/>
      <c r="D266" s="1009"/>
      <c r="E266" s="1015"/>
      <c r="F266" s="1009"/>
      <c r="G266" s="1009"/>
      <c r="H266" s="1009"/>
      <c r="I266" s="1009"/>
      <c r="J266" s="1009"/>
      <c r="K266" s="1009"/>
      <c r="L266" s="1009"/>
      <c r="M266" s="1009"/>
      <c r="N266" s="1009"/>
    </row>
    <row r="267" spans="1:15">
      <c r="A267" s="366"/>
      <c r="B267" s="1014"/>
      <c r="C267" s="1009"/>
      <c r="D267" s="1009"/>
      <c r="E267" s="1015"/>
      <c r="F267" s="1009"/>
      <c r="G267" s="1009"/>
      <c r="H267" s="1009"/>
      <c r="I267" s="1009"/>
      <c r="J267" s="1009"/>
      <c r="K267" s="1009"/>
      <c r="L267" s="1009"/>
      <c r="M267" s="1009"/>
      <c r="N267" s="1009"/>
    </row>
    <row r="268" spans="1:15">
      <c r="A268" s="366"/>
      <c r="B268" s="1014"/>
      <c r="C268" s="1009"/>
      <c r="D268" s="1009"/>
      <c r="E268" s="1015"/>
      <c r="F268" s="1009"/>
      <c r="G268" s="1009"/>
      <c r="H268" s="1009"/>
      <c r="I268" s="1009"/>
      <c r="J268" s="1009"/>
      <c r="K268" s="1009"/>
      <c r="L268" s="1009"/>
      <c r="M268" s="1009"/>
      <c r="N268" s="1009"/>
    </row>
    <row r="269" spans="1:15">
      <c r="A269" s="366"/>
      <c r="B269" s="1014"/>
      <c r="C269" s="1009"/>
      <c r="D269" s="1009"/>
      <c r="E269" s="1015"/>
      <c r="F269" s="1009"/>
      <c r="G269" s="1009"/>
      <c r="H269" s="1009"/>
      <c r="I269" s="1009"/>
      <c r="J269" s="1009"/>
      <c r="K269" s="1009"/>
      <c r="L269" s="1009"/>
      <c r="M269" s="1009"/>
      <c r="N269" s="1009"/>
    </row>
    <row r="270" spans="1:15">
      <c r="A270" s="366"/>
      <c r="B270" s="1014"/>
      <c r="C270" s="1009"/>
      <c r="D270" s="1009"/>
      <c r="E270" s="1015"/>
      <c r="F270" s="1009"/>
      <c r="G270" s="1009"/>
      <c r="H270" s="1009"/>
      <c r="I270" s="1009"/>
      <c r="J270" s="1009"/>
      <c r="K270" s="1009"/>
      <c r="L270" s="1009"/>
      <c r="M270" s="1009"/>
      <c r="N270" s="1009"/>
    </row>
    <row r="271" spans="1:15">
      <c r="A271" s="366"/>
      <c r="B271" s="1014"/>
      <c r="C271" s="1009"/>
      <c r="D271" s="1009"/>
      <c r="E271" s="1015"/>
      <c r="F271" s="1009"/>
      <c r="G271" s="1009"/>
      <c r="H271" s="1009"/>
      <c r="I271" s="1009"/>
      <c r="J271" s="1009"/>
      <c r="K271" s="1009"/>
      <c r="L271" s="1009"/>
      <c r="M271" s="1009"/>
      <c r="N271" s="1009"/>
    </row>
    <row r="272" spans="1:15">
      <c r="A272" s="366"/>
      <c r="B272" s="1014"/>
      <c r="C272" s="1009"/>
      <c r="D272" s="1009"/>
      <c r="E272" s="1015"/>
      <c r="F272" s="1009"/>
      <c r="G272" s="1009"/>
      <c r="H272" s="1009"/>
      <c r="I272" s="1009"/>
      <c r="J272" s="1009"/>
      <c r="K272" s="1009"/>
      <c r="L272" s="1009"/>
      <c r="M272" s="1009"/>
      <c r="N272" s="1009"/>
    </row>
    <row r="273" spans="1:15">
      <c r="A273" s="366"/>
      <c r="B273" s="1014"/>
      <c r="C273" s="1009"/>
      <c r="D273" s="1009"/>
      <c r="E273" s="1015"/>
      <c r="F273" s="1009"/>
      <c r="G273" s="1009"/>
      <c r="H273" s="1009"/>
      <c r="I273" s="1009"/>
      <c r="J273" s="1009"/>
      <c r="K273" s="1009"/>
      <c r="L273" s="1009"/>
      <c r="M273" s="1009"/>
      <c r="N273" s="1009"/>
    </row>
    <row r="274" spans="1:15">
      <c r="A274" s="366"/>
      <c r="B274" s="1018"/>
      <c r="C274" s="1009"/>
      <c r="D274" s="1009"/>
      <c r="E274" s="1015"/>
      <c r="F274" s="1009"/>
      <c r="G274" s="1009"/>
      <c r="H274" s="1009"/>
      <c r="I274" s="1009"/>
      <c r="J274" s="1009"/>
      <c r="K274" s="1009"/>
      <c r="L274" s="1009"/>
      <c r="M274" s="1009"/>
      <c r="N274" s="1009"/>
    </row>
    <row r="275" spans="1:15">
      <c r="A275" s="366"/>
      <c r="B275" s="1018"/>
      <c r="C275" s="1009"/>
      <c r="D275" s="1009"/>
      <c r="E275" s="1015"/>
      <c r="F275" s="1009"/>
      <c r="G275" s="1009"/>
      <c r="H275" s="1009"/>
      <c r="I275" s="1009"/>
      <c r="J275" s="1009"/>
      <c r="K275" s="1009"/>
      <c r="L275" s="1009"/>
      <c r="M275" s="1009"/>
      <c r="N275" s="1009"/>
    </row>
    <row r="276" spans="1:15">
      <c r="A276" s="21"/>
      <c r="B276" s="22"/>
      <c r="C276" s="270"/>
      <c r="D276" s="271"/>
      <c r="E276" s="272"/>
      <c r="F276" s="270"/>
      <c r="G276" s="273"/>
      <c r="H276" s="212"/>
      <c r="I276" s="216"/>
      <c r="J276" s="217"/>
      <c r="K276" s="216"/>
      <c r="L276" s="212"/>
      <c r="M276" s="212"/>
      <c r="N276" s="218"/>
    </row>
    <row r="279" spans="1:15">
      <c r="A279" s="181"/>
      <c r="B279" s="181"/>
      <c r="C279" s="181"/>
    </row>
    <row r="280" spans="1:15">
      <c r="A280" s="182"/>
      <c r="B280" s="181"/>
      <c r="C280" s="181"/>
    </row>
    <row r="281" spans="1:15" customHeight="1" ht="15.75">
      <c r="F281" s="1035"/>
      <c r="G281" s="1035"/>
      <c r="H281" s="1035"/>
      <c r="I281" s="1035"/>
    </row>
    <row r="282" spans="1:15">
      <c r="G282" s="1036"/>
      <c r="H282" s="1036"/>
    </row>
    <row r="284" spans="1:15">
      <c r="A284" s="310"/>
      <c r="B284" s="310"/>
      <c r="C284" s="310"/>
      <c r="D284" s="310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5">
      <c r="A285" s="41"/>
      <c r="B285" s="41"/>
      <c r="C285" s="41"/>
      <c r="D285" s="41"/>
      <c r="E285" s="41"/>
      <c r="F285" s="42"/>
      <c r="G285" s="42"/>
      <c r="H285" s="42"/>
      <c r="I285" s="42"/>
      <c r="J285" s="42"/>
      <c r="K285" s="43"/>
      <c r="L285" s="43"/>
      <c r="M285" s="43"/>
      <c r="N285" s="43"/>
    </row>
    <row r="286" spans="1:15">
      <c r="A286" s="184"/>
      <c r="B286" s="184"/>
      <c r="C286" s="184"/>
      <c r="D286" s="184"/>
      <c r="E286" s="184"/>
      <c r="F286" s="45"/>
      <c r="G286" s="42"/>
      <c r="H286" s="42"/>
      <c r="I286" s="42"/>
      <c r="J286" s="42"/>
      <c r="K286" s="46"/>
      <c r="L286" s="46"/>
      <c r="M286" s="46"/>
      <c r="N286" s="46"/>
    </row>
    <row r="287" spans="1:15">
      <c r="A287" s="47"/>
      <c r="B287" s="47"/>
      <c r="C287" s="47"/>
      <c r="D287" s="48"/>
      <c r="E287" s="49"/>
      <c r="F287" s="47"/>
      <c r="G287" s="42"/>
      <c r="H287" s="42"/>
      <c r="I287" s="42"/>
      <c r="J287" s="42"/>
      <c r="K287" s="42"/>
      <c r="L287" s="42"/>
      <c r="M287" s="42"/>
      <c r="N287" s="42"/>
    </row>
    <row r="288" spans="1:15">
      <c r="A288" s="47"/>
      <c r="B288" s="47"/>
      <c r="C288" s="47"/>
      <c r="D288" s="50"/>
      <c r="E288" s="51"/>
      <c r="F288" s="47"/>
      <c r="G288" s="52"/>
      <c r="H288" s="52"/>
      <c r="I288" s="185"/>
      <c r="J288" s="185"/>
      <c r="K288" s="54"/>
      <c r="L288" s="54"/>
      <c r="M288" s="186"/>
      <c r="N288" s="186"/>
    </row>
    <row r="289" spans="1:15">
      <c r="A289" s="47"/>
      <c r="B289" s="47"/>
      <c r="C289" s="47"/>
      <c r="D289" s="57"/>
      <c r="E289" s="57"/>
      <c r="F289" s="47"/>
      <c r="G289" s="45"/>
      <c r="H289" s="57"/>
      <c r="I289" s="57"/>
      <c r="J289" s="57"/>
      <c r="K289" s="57"/>
      <c r="L289" s="57"/>
      <c r="M289" s="57"/>
      <c r="N289" s="57"/>
    </row>
    <row r="290" spans="1:15">
      <c r="A290" s="366"/>
      <c r="B290" s="1014"/>
      <c r="C290" s="1009"/>
      <c r="D290" s="1009"/>
      <c r="E290" s="1015"/>
      <c r="F290" s="1009"/>
      <c r="G290" s="1009"/>
      <c r="H290" s="1009"/>
      <c r="I290" s="1009"/>
      <c r="J290" s="1009"/>
      <c r="K290" s="1009"/>
      <c r="L290" s="1009"/>
      <c r="M290" s="1009"/>
      <c r="N290" s="1009"/>
    </row>
    <row r="291" spans="1:15">
      <c r="A291" s="366"/>
      <c r="B291" s="1016"/>
      <c r="C291" s="1009"/>
      <c r="D291" s="1009"/>
      <c r="E291" s="1015"/>
      <c r="F291" s="1009"/>
      <c r="G291" s="1009"/>
      <c r="H291" s="1009"/>
      <c r="I291" s="1009"/>
      <c r="J291" s="1009"/>
      <c r="K291" s="1009"/>
      <c r="L291" s="1009"/>
      <c r="M291" s="1009"/>
      <c r="N291" s="1009"/>
    </row>
    <row r="292" spans="1:15">
      <c r="A292" s="366"/>
      <c r="B292" s="1014"/>
      <c r="C292" s="1009"/>
      <c r="D292" s="1009"/>
      <c r="E292" s="1015"/>
      <c r="F292" s="1009"/>
      <c r="G292" s="1009"/>
      <c r="H292" s="1009"/>
      <c r="I292" s="1009"/>
      <c r="J292" s="1009"/>
      <c r="K292" s="1009"/>
      <c r="L292" s="1009"/>
      <c r="M292" s="1009"/>
      <c r="N292" s="1009"/>
    </row>
    <row r="293" spans="1:15">
      <c r="A293" s="366"/>
      <c r="B293" s="1014"/>
      <c r="C293" s="1009"/>
      <c r="D293" s="1009"/>
      <c r="E293" s="1015"/>
      <c r="F293" s="1009"/>
      <c r="G293" s="1009"/>
      <c r="H293" s="1009"/>
      <c r="I293" s="1009"/>
      <c r="J293" s="1009"/>
      <c r="K293" s="1009"/>
      <c r="L293" s="1009"/>
      <c r="M293" s="1009"/>
      <c r="N293" s="1009"/>
    </row>
    <row r="294" spans="1:15">
      <c r="A294" s="366"/>
      <c r="B294" s="1014"/>
      <c r="C294" s="1009"/>
      <c r="D294" s="1009"/>
      <c r="E294" s="1015"/>
      <c r="F294" s="1009"/>
      <c r="G294" s="1009"/>
      <c r="H294" s="1009"/>
      <c r="I294" s="1009"/>
      <c r="J294" s="1009"/>
      <c r="K294" s="1009"/>
      <c r="L294" s="1009"/>
      <c r="M294" s="1009"/>
      <c r="N294" s="1009"/>
    </row>
    <row r="295" spans="1:15">
      <c r="A295" s="366"/>
      <c r="B295" s="1014"/>
      <c r="C295" s="1009"/>
      <c r="D295" s="1009"/>
      <c r="E295" s="1015"/>
      <c r="F295" s="1009"/>
      <c r="G295" s="1009"/>
      <c r="H295" s="1009"/>
      <c r="I295" s="1009"/>
      <c r="J295" s="1009"/>
      <c r="K295" s="1009"/>
      <c r="L295" s="1009"/>
      <c r="M295" s="1009"/>
      <c r="N295" s="1009"/>
    </row>
    <row r="296" spans="1:15">
      <c r="A296" s="366"/>
      <c r="B296" s="1014"/>
      <c r="C296" s="1009"/>
      <c r="D296" s="1009"/>
      <c r="E296" s="1015"/>
      <c r="F296" s="1009"/>
      <c r="G296" s="1009"/>
      <c r="H296" s="1009"/>
      <c r="I296" s="1009"/>
      <c r="J296" s="1009"/>
      <c r="K296" s="1009"/>
      <c r="L296" s="1009"/>
      <c r="M296" s="1009"/>
      <c r="N296" s="1009"/>
    </row>
    <row r="297" spans="1:15">
      <c r="A297" s="366"/>
      <c r="B297" s="1014"/>
      <c r="C297" s="1009"/>
      <c r="D297" s="1009"/>
      <c r="E297" s="1015"/>
      <c r="F297" s="1009"/>
      <c r="G297" s="1009"/>
      <c r="H297" s="1009"/>
      <c r="I297" s="1009"/>
      <c r="J297" s="1009"/>
      <c r="K297" s="1009"/>
      <c r="L297" s="1009"/>
      <c r="M297" s="1009"/>
      <c r="N297" s="1009"/>
    </row>
    <row r="298" spans="1:15">
      <c r="A298" s="366"/>
      <c r="B298" s="1014"/>
      <c r="C298" s="1009"/>
      <c r="D298" s="1009"/>
      <c r="E298" s="1015"/>
      <c r="F298" s="1009"/>
      <c r="G298" s="1009"/>
      <c r="H298" s="1009"/>
      <c r="I298" s="1009"/>
      <c r="J298" s="1009"/>
      <c r="K298" s="1009"/>
      <c r="L298" s="1009"/>
      <c r="M298" s="1009"/>
      <c r="N298" s="1009"/>
    </row>
    <row r="299" spans="1:15">
      <c r="A299" s="366"/>
      <c r="B299" s="1014"/>
      <c r="C299" s="1009"/>
      <c r="D299" s="1009"/>
      <c r="E299" s="1015"/>
      <c r="F299" s="1009"/>
      <c r="G299" s="1009"/>
      <c r="H299" s="1009"/>
      <c r="I299" s="1009"/>
      <c r="J299" s="1009"/>
      <c r="K299" s="1009"/>
      <c r="L299" s="1009"/>
      <c r="M299" s="1009"/>
      <c r="N299" s="1009"/>
    </row>
    <row r="300" spans="1:15">
      <c r="A300" s="366"/>
      <c r="B300" s="1014"/>
      <c r="C300" s="1009"/>
      <c r="D300" s="1009"/>
      <c r="E300" s="1015"/>
      <c r="F300" s="1009"/>
      <c r="G300" s="1009"/>
      <c r="H300" s="1009"/>
      <c r="I300" s="1009"/>
      <c r="J300" s="1009"/>
      <c r="K300" s="1009"/>
      <c r="L300" s="1009"/>
      <c r="M300" s="1009"/>
      <c r="N300" s="1009"/>
    </row>
    <row r="301" spans="1:15">
      <c r="A301" s="366"/>
      <c r="B301" s="1014"/>
      <c r="C301" s="1009"/>
      <c r="D301" s="1009"/>
      <c r="E301" s="1015"/>
      <c r="F301" s="1009"/>
      <c r="G301" s="1009"/>
      <c r="H301" s="1009"/>
      <c r="I301" s="1009"/>
      <c r="J301" s="1009"/>
      <c r="K301" s="1009"/>
      <c r="L301" s="1009"/>
      <c r="M301" s="1009"/>
      <c r="N301" s="1009"/>
    </row>
    <row r="302" spans="1:15">
      <c r="A302" s="366"/>
      <c r="B302" s="1014"/>
      <c r="C302" s="1009"/>
      <c r="D302" s="1009"/>
      <c r="E302" s="1015"/>
      <c r="F302" s="1009"/>
      <c r="G302" s="1009"/>
      <c r="H302" s="1009"/>
      <c r="I302" s="1009"/>
      <c r="J302" s="1009"/>
      <c r="K302" s="1009"/>
      <c r="L302" s="1009"/>
      <c r="M302" s="1009"/>
      <c r="N302" s="1009"/>
    </row>
    <row r="303" spans="1:15">
      <c r="A303" s="366"/>
      <c r="B303" s="1014"/>
      <c r="C303" s="1009"/>
      <c r="D303" s="1009"/>
      <c r="E303" s="1015"/>
      <c r="F303" s="1009"/>
      <c r="G303" s="1009"/>
      <c r="H303" s="1009"/>
      <c r="I303" s="1009"/>
      <c r="J303" s="1009"/>
      <c r="K303" s="1009"/>
      <c r="L303" s="1009"/>
      <c r="M303" s="1009"/>
      <c r="N303" s="1009"/>
    </row>
    <row r="304" spans="1:15">
      <c r="A304" s="366"/>
      <c r="B304" s="1014"/>
      <c r="C304" s="1009"/>
      <c r="D304" s="1009"/>
      <c r="E304" s="1015"/>
      <c r="F304" s="1009"/>
      <c r="G304" s="1009"/>
      <c r="H304" s="1009"/>
      <c r="I304" s="1009"/>
      <c r="J304" s="1009"/>
      <c r="K304" s="1009"/>
      <c r="L304" s="1009"/>
      <c r="M304" s="1009"/>
      <c r="N304" s="1009"/>
    </row>
    <row r="305" spans="1:15">
      <c r="A305" s="366"/>
      <c r="B305" s="1014"/>
      <c r="C305" s="1009"/>
      <c r="D305" s="1009"/>
      <c r="E305" s="1015"/>
      <c r="F305" s="1009"/>
      <c r="G305" s="1009"/>
      <c r="H305" s="1009"/>
      <c r="I305" s="1009"/>
      <c r="J305" s="1009"/>
      <c r="K305" s="1009"/>
      <c r="L305" s="1009"/>
      <c r="M305" s="1009"/>
      <c r="N305" s="1009"/>
    </row>
    <row r="306" spans="1:15">
      <c r="A306" s="366"/>
      <c r="B306" s="1014"/>
      <c r="C306" s="1009"/>
      <c r="D306" s="1009"/>
      <c r="E306" s="1015"/>
      <c r="F306" s="1009"/>
      <c r="G306" s="1009"/>
      <c r="H306" s="1009"/>
      <c r="I306" s="1009"/>
      <c r="J306" s="1009"/>
      <c r="K306" s="1017"/>
      <c r="L306" s="1009"/>
      <c r="M306" s="1017"/>
      <c r="N306" s="1009"/>
    </row>
    <row r="307" spans="1:15">
      <c r="A307" s="366"/>
      <c r="B307" s="1014"/>
      <c r="C307" s="1009"/>
      <c r="D307" s="1009"/>
      <c r="E307" s="1015"/>
      <c r="F307" s="1009"/>
      <c r="G307" s="1009"/>
      <c r="H307" s="1009"/>
      <c r="I307" s="1009"/>
      <c r="J307" s="1009"/>
      <c r="K307" s="1009"/>
      <c r="L307" s="1009"/>
      <c r="M307" s="1009"/>
      <c r="N307" s="1009"/>
    </row>
    <row r="308" spans="1:15">
      <c r="A308" s="366"/>
      <c r="B308" s="1014"/>
      <c r="C308" s="1009"/>
      <c r="D308" s="1009"/>
      <c r="E308" s="1015"/>
      <c r="F308" s="1009"/>
      <c r="G308" s="1009"/>
      <c r="H308" s="1009"/>
      <c r="I308" s="1009"/>
      <c r="J308" s="1009"/>
      <c r="K308" s="1009"/>
      <c r="L308" s="1009"/>
      <c r="M308" s="1009"/>
      <c r="N308" s="1009"/>
    </row>
    <row r="309" spans="1:15">
      <c r="A309" s="366"/>
      <c r="B309" s="1014"/>
      <c r="C309" s="1009"/>
      <c r="D309" s="1009"/>
      <c r="E309" s="1015"/>
      <c r="F309" s="1009"/>
      <c r="G309" s="1009"/>
      <c r="H309" s="1009"/>
      <c r="I309" s="1009"/>
      <c r="J309" s="1009"/>
      <c r="K309" s="1009"/>
      <c r="L309" s="1009"/>
      <c r="M309" s="1009"/>
      <c r="N309" s="1009"/>
    </row>
    <row r="310" spans="1:15">
      <c r="A310" s="366"/>
      <c r="B310" s="1014"/>
      <c r="C310" s="1009"/>
      <c r="D310" s="1009"/>
      <c r="E310" s="1015"/>
      <c r="F310" s="1009"/>
      <c r="G310" s="1009"/>
      <c r="H310" s="1009"/>
      <c r="I310" s="1009"/>
      <c r="J310" s="1009"/>
      <c r="K310" s="1009"/>
      <c r="L310" s="1009"/>
      <c r="M310" s="1009"/>
      <c r="N310" s="1009"/>
    </row>
    <row r="311" spans="1:15">
      <c r="A311" s="366"/>
      <c r="B311" s="1014"/>
      <c r="C311" s="1009"/>
      <c r="D311" s="1009"/>
      <c r="E311" s="1015"/>
      <c r="F311" s="1009"/>
      <c r="G311" s="1009"/>
      <c r="H311" s="1009"/>
      <c r="I311" s="1009"/>
      <c r="J311" s="1009"/>
      <c r="K311" s="1009"/>
      <c r="L311" s="1009"/>
      <c r="M311" s="1009"/>
      <c r="N311" s="1009"/>
    </row>
    <row r="312" spans="1:15">
      <c r="A312" s="366"/>
      <c r="B312" s="1014"/>
      <c r="C312" s="1009"/>
      <c r="D312" s="1009"/>
      <c r="E312" s="1015"/>
      <c r="F312" s="1009"/>
      <c r="G312" s="1009"/>
      <c r="H312" s="1009"/>
      <c r="I312" s="1009"/>
      <c r="J312" s="1009"/>
      <c r="K312" s="1009"/>
      <c r="L312" s="1009"/>
      <c r="M312" s="1009"/>
      <c r="N312" s="1009"/>
    </row>
    <row r="313" spans="1:15">
      <c r="A313" s="366"/>
      <c r="B313" s="1014"/>
      <c r="C313" s="1009"/>
      <c r="D313" s="1009"/>
      <c r="E313" s="1015"/>
      <c r="F313" s="1009"/>
      <c r="G313" s="1009"/>
      <c r="H313" s="1009"/>
      <c r="I313" s="1009"/>
      <c r="J313" s="1009"/>
      <c r="K313" s="1009"/>
      <c r="L313" s="1009"/>
      <c r="M313" s="1009"/>
      <c r="N313" s="1009"/>
    </row>
    <row r="314" spans="1:15">
      <c r="A314" s="366"/>
      <c r="B314" s="1014"/>
      <c r="C314" s="1009"/>
      <c r="D314" s="1009"/>
      <c r="E314" s="1015"/>
      <c r="F314" s="1009"/>
      <c r="G314" s="1009"/>
      <c r="H314" s="1009"/>
      <c r="I314" s="1009"/>
      <c r="J314" s="1009"/>
      <c r="K314" s="1009"/>
      <c r="L314" s="1009"/>
      <c r="M314" s="1009"/>
      <c r="N314" s="1009"/>
    </row>
    <row r="315" spans="1:15">
      <c r="A315" s="366"/>
      <c r="B315" s="1014"/>
      <c r="C315" s="1009"/>
      <c r="D315" s="1009"/>
      <c r="E315" s="1015"/>
      <c r="F315" s="1009"/>
      <c r="G315" s="1009"/>
      <c r="H315" s="1009"/>
      <c r="I315" s="1009"/>
      <c r="J315" s="1009"/>
      <c r="K315" s="1009"/>
      <c r="L315" s="1009"/>
      <c r="M315" s="1009"/>
      <c r="N315" s="1009"/>
    </row>
    <row r="316" spans="1:15">
      <c r="A316" s="366"/>
      <c r="B316" s="1018"/>
      <c r="C316" s="1009"/>
      <c r="D316" s="1009"/>
      <c r="E316" s="1015"/>
      <c r="F316" s="1009"/>
      <c r="G316" s="1009"/>
      <c r="H316" s="1009"/>
      <c r="I316" s="1009"/>
      <c r="J316" s="1009"/>
      <c r="K316" s="1009"/>
      <c r="L316" s="1009"/>
      <c r="M316" s="1009"/>
      <c r="N316" s="1009"/>
    </row>
    <row r="317" spans="1:15">
      <c r="A317" s="366"/>
      <c r="B317" s="1018"/>
      <c r="C317" s="1009"/>
      <c r="D317" s="1009"/>
      <c r="E317" s="1015"/>
      <c r="F317" s="1009"/>
      <c r="G317" s="1009"/>
      <c r="H317" s="1009"/>
      <c r="I317" s="1009"/>
      <c r="J317" s="1009"/>
      <c r="K317" s="1009"/>
      <c r="L317" s="1009"/>
      <c r="M317" s="1009"/>
      <c r="N317" s="1009"/>
    </row>
    <row r="318" spans="1:15">
      <c r="A318" s="21"/>
      <c r="B318" s="22"/>
      <c r="C318" s="270"/>
      <c r="D318" s="271"/>
      <c r="E318" s="272"/>
      <c r="F318" s="270"/>
      <c r="G318" s="273"/>
      <c r="H318" s="212"/>
      <c r="I318" s="216"/>
      <c r="J318" s="217"/>
      <c r="K318" s="216"/>
      <c r="L318" s="212"/>
      <c r="M318" s="212"/>
      <c r="N318" s="218"/>
    </row>
    <row r="319" spans="1:15">
      <c r="A319" s="284"/>
      <c r="B319" s="284"/>
      <c r="C319" s="285"/>
      <c r="D319" s="286"/>
      <c r="E319" s="287"/>
      <c r="F319" s="285"/>
      <c r="G319" s="288"/>
      <c r="H319" s="285"/>
      <c r="I319" s="289"/>
      <c r="J319" s="290"/>
      <c r="K319" s="289"/>
      <c r="L319" s="285"/>
      <c r="M319" s="285"/>
      <c r="N319" s="291"/>
    </row>
    <row r="321" spans="1:15">
      <c r="A321" s="181"/>
      <c r="B321" s="181"/>
      <c r="C321" s="181"/>
    </row>
    <row r="322" spans="1:15">
      <c r="A322" s="182"/>
      <c r="B322" s="181"/>
      <c r="C322" s="181"/>
    </row>
    <row r="323" spans="1:15" customHeight="1" ht="15.75">
      <c r="F323" s="1035"/>
      <c r="G323" s="1035"/>
      <c r="H323" s="1035"/>
      <c r="I323" s="1035"/>
    </row>
    <row r="324" spans="1:15">
      <c r="G324" s="1036"/>
      <c r="H324" s="1036"/>
    </row>
    <row r="326" spans="1:15">
      <c r="A326" s="310"/>
      <c r="B326" s="310"/>
      <c r="C326" s="310"/>
      <c r="D326" s="310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5">
      <c r="A327" s="41"/>
      <c r="B327" s="41"/>
      <c r="C327" s="41"/>
      <c r="D327" s="41"/>
      <c r="E327" s="41"/>
      <c r="F327" s="42"/>
      <c r="G327" s="42"/>
      <c r="H327" s="42"/>
      <c r="I327" s="42"/>
      <c r="J327" s="42"/>
      <c r="K327" s="43"/>
      <c r="L327" s="43"/>
      <c r="M327" s="43"/>
      <c r="N327" s="43"/>
    </row>
    <row r="328" spans="1:15">
      <c r="A328" s="184"/>
      <c r="B328" s="184"/>
      <c r="C328" s="184"/>
      <c r="D328" s="184"/>
      <c r="E328" s="184"/>
      <c r="F328" s="45"/>
      <c r="G328" s="42"/>
      <c r="H328" s="42"/>
      <c r="I328" s="42"/>
      <c r="J328" s="42"/>
      <c r="K328" s="46"/>
      <c r="L328" s="46"/>
      <c r="M328" s="46"/>
      <c r="N328" s="46"/>
    </row>
    <row r="329" spans="1:15">
      <c r="A329" s="47"/>
      <c r="B329" s="47"/>
      <c r="C329" s="47"/>
      <c r="D329" s="48"/>
      <c r="E329" s="49"/>
      <c r="F329" s="47"/>
      <c r="G329" s="42"/>
      <c r="H329" s="42"/>
      <c r="I329" s="42"/>
      <c r="J329" s="42"/>
      <c r="K329" s="42"/>
      <c r="L329" s="42"/>
      <c r="M329" s="42"/>
      <c r="N329" s="42"/>
    </row>
    <row r="330" spans="1:15">
      <c r="A330" s="47"/>
      <c r="B330" s="47"/>
      <c r="C330" s="47"/>
      <c r="D330" s="50"/>
      <c r="E330" s="51"/>
      <c r="F330" s="47"/>
      <c r="G330" s="52"/>
      <c r="H330" s="52"/>
      <c r="I330" s="185"/>
      <c r="J330" s="185"/>
      <c r="K330" s="54"/>
      <c r="L330" s="54"/>
      <c r="M330" s="186"/>
      <c r="N330" s="186"/>
    </row>
    <row r="331" spans="1:15">
      <c r="A331" s="47"/>
      <c r="B331" s="47"/>
      <c r="C331" s="47"/>
      <c r="D331" s="57"/>
      <c r="E331" s="57"/>
      <c r="F331" s="47"/>
      <c r="G331" s="45"/>
      <c r="H331" s="57"/>
      <c r="I331" s="57"/>
      <c r="J331" s="57"/>
      <c r="K331" s="57"/>
      <c r="L331" s="57"/>
      <c r="M331" s="57"/>
      <c r="N331" s="57"/>
    </row>
    <row r="332" spans="1:15">
      <c r="A332" s="366"/>
      <c r="B332" s="1014"/>
      <c r="C332" s="1009"/>
      <c r="D332" s="1009"/>
      <c r="E332" s="1015"/>
      <c r="F332" s="1009"/>
      <c r="G332" s="1009"/>
      <c r="H332" s="1009"/>
      <c r="I332" s="1009"/>
      <c r="J332" s="1009"/>
      <c r="K332" s="1009"/>
      <c r="L332" s="1009"/>
      <c r="M332" s="1009"/>
      <c r="N332" s="1009"/>
    </row>
    <row r="333" spans="1:15">
      <c r="A333" s="366"/>
      <c r="B333" s="1016"/>
      <c r="C333" s="1009"/>
      <c r="D333" s="1009"/>
      <c r="E333" s="1015"/>
      <c r="F333" s="1009"/>
      <c r="G333" s="1009"/>
      <c r="H333" s="1009"/>
      <c r="I333" s="1009"/>
      <c r="J333" s="1009"/>
      <c r="K333" s="1009"/>
      <c r="L333" s="1009"/>
      <c r="M333" s="1009"/>
      <c r="N333" s="1009"/>
    </row>
    <row r="334" spans="1:15">
      <c r="A334" s="366"/>
      <c r="B334" s="1014"/>
      <c r="C334" s="1009"/>
      <c r="D334" s="1009"/>
      <c r="E334" s="1015"/>
      <c r="F334" s="1009"/>
      <c r="G334" s="1009"/>
      <c r="H334" s="1009"/>
      <c r="I334" s="1009"/>
      <c r="J334" s="1009"/>
      <c r="K334" s="1009"/>
      <c r="L334" s="1009"/>
      <c r="M334" s="1009"/>
      <c r="N334" s="1009"/>
    </row>
    <row r="335" spans="1:15">
      <c r="A335" s="366"/>
      <c r="B335" s="1014"/>
      <c r="C335" s="1009"/>
      <c r="D335" s="1009"/>
      <c r="E335" s="1015"/>
      <c r="F335" s="1009"/>
      <c r="G335" s="1009"/>
      <c r="H335" s="1009"/>
      <c r="I335" s="1009"/>
      <c r="J335" s="1009"/>
      <c r="K335" s="1009"/>
      <c r="L335" s="1009"/>
      <c r="M335" s="1009"/>
      <c r="N335" s="1009"/>
    </row>
    <row r="336" spans="1:15">
      <c r="A336" s="366"/>
      <c r="B336" s="1014"/>
      <c r="C336" s="1009"/>
      <c r="D336" s="1009"/>
      <c r="E336" s="1015"/>
      <c r="F336" s="1009"/>
      <c r="G336" s="1009"/>
      <c r="H336" s="1009"/>
      <c r="I336" s="1009"/>
      <c r="J336" s="1009"/>
      <c r="K336" s="1009"/>
      <c r="L336" s="1009"/>
      <c r="M336" s="1009"/>
      <c r="N336" s="1009"/>
    </row>
    <row r="337" spans="1:15">
      <c r="A337" s="366"/>
      <c r="B337" s="1014"/>
      <c r="C337" s="1009"/>
      <c r="D337" s="1009"/>
      <c r="E337" s="1015"/>
      <c r="F337" s="1009"/>
      <c r="G337" s="1009"/>
      <c r="H337" s="1009"/>
      <c r="I337" s="1009"/>
      <c r="J337" s="1009"/>
      <c r="K337" s="1009"/>
      <c r="L337" s="1009"/>
      <c r="M337" s="1009"/>
      <c r="N337" s="1009"/>
    </row>
    <row r="338" spans="1:15">
      <c r="A338" s="366"/>
      <c r="B338" s="1014"/>
      <c r="C338" s="1009"/>
      <c r="D338" s="1009"/>
      <c r="E338" s="1015"/>
      <c r="F338" s="1009"/>
      <c r="G338" s="1009"/>
      <c r="H338" s="1009"/>
      <c r="I338" s="1009"/>
      <c r="J338" s="1009"/>
      <c r="K338" s="1009"/>
      <c r="L338" s="1009"/>
      <c r="M338" s="1009"/>
      <c r="N338" s="1009"/>
    </row>
    <row r="339" spans="1:15">
      <c r="A339" s="366"/>
      <c r="B339" s="1014"/>
      <c r="C339" s="1009"/>
      <c r="D339" s="1009"/>
      <c r="E339" s="1015"/>
      <c r="F339" s="1009"/>
      <c r="G339" s="1009"/>
      <c r="H339" s="1009"/>
      <c r="I339" s="1009"/>
      <c r="J339" s="1009"/>
      <c r="K339" s="1009"/>
      <c r="L339" s="1009"/>
      <c r="M339" s="1009"/>
      <c r="N339" s="1009"/>
    </row>
    <row r="340" spans="1:15">
      <c r="A340" s="366"/>
      <c r="B340" s="1014"/>
      <c r="C340" s="1009"/>
      <c r="D340" s="1009"/>
      <c r="E340" s="1015"/>
      <c r="F340" s="1009"/>
      <c r="G340" s="1009"/>
      <c r="H340" s="1009"/>
      <c r="I340" s="1009"/>
      <c r="J340" s="1009"/>
      <c r="K340" s="1009"/>
      <c r="L340" s="1009"/>
      <c r="M340" s="1009"/>
      <c r="N340" s="1009"/>
    </row>
    <row r="341" spans="1:15">
      <c r="A341" s="366"/>
      <c r="B341" s="1014"/>
      <c r="C341" s="1009"/>
      <c r="D341" s="1009"/>
      <c r="E341" s="1015"/>
      <c r="F341" s="1009"/>
      <c r="G341" s="1009"/>
      <c r="H341" s="1009"/>
      <c r="I341" s="1009"/>
      <c r="J341" s="1009"/>
      <c r="K341" s="1009"/>
      <c r="L341" s="1009"/>
      <c r="M341" s="1009"/>
      <c r="N341" s="1009"/>
    </row>
    <row r="342" spans="1:15">
      <c r="A342" s="366"/>
      <c r="B342" s="1014"/>
      <c r="C342" s="1009"/>
      <c r="D342" s="1009"/>
      <c r="E342" s="1015"/>
      <c r="F342" s="1009"/>
      <c r="G342" s="1009"/>
      <c r="H342" s="1009"/>
      <c r="I342" s="1009"/>
      <c r="J342" s="1009"/>
      <c r="K342" s="1009"/>
      <c r="L342" s="1009"/>
      <c r="M342" s="1009"/>
      <c r="N342" s="1009"/>
    </row>
    <row r="343" spans="1:15">
      <c r="A343" s="366"/>
      <c r="B343" s="1014"/>
      <c r="C343" s="1009"/>
      <c r="D343" s="1009"/>
      <c r="E343" s="1015"/>
      <c r="F343" s="1009"/>
      <c r="G343" s="1009"/>
      <c r="H343" s="1009"/>
      <c r="I343" s="1009"/>
      <c r="J343" s="1009"/>
      <c r="K343" s="1009"/>
      <c r="L343" s="1009"/>
      <c r="M343" s="1009"/>
      <c r="N343" s="1009"/>
    </row>
    <row r="344" spans="1:15">
      <c r="A344" s="366"/>
      <c r="B344" s="1014"/>
      <c r="C344" s="1009"/>
      <c r="D344" s="1009"/>
      <c r="E344" s="1015"/>
      <c r="F344" s="1009"/>
      <c r="G344" s="1009"/>
      <c r="H344" s="1009"/>
      <c r="I344" s="1009"/>
      <c r="J344" s="1009"/>
      <c r="K344" s="1009"/>
      <c r="L344" s="1009"/>
      <c r="M344" s="1009"/>
      <c r="N344" s="1009"/>
    </row>
    <row r="345" spans="1:15">
      <c r="A345" s="366"/>
      <c r="B345" s="1014"/>
      <c r="C345" s="1009"/>
      <c r="D345" s="1009"/>
      <c r="E345" s="1015"/>
      <c r="F345" s="1009"/>
      <c r="G345" s="1009"/>
      <c r="H345" s="1009"/>
      <c r="I345" s="1009"/>
      <c r="J345" s="1009"/>
      <c r="K345" s="1009"/>
      <c r="L345" s="1009"/>
      <c r="M345" s="1009"/>
      <c r="N345" s="1009"/>
    </row>
    <row r="346" spans="1:15">
      <c r="A346" s="366"/>
      <c r="B346" s="1014"/>
      <c r="C346" s="1009"/>
      <c r="D346" s="1009"/>
      <c r="E346" s="1015"/>
      <c r="F346" s="1009"/>
      <c r="G346" s="1009"/>
      <c r="H346" s="1009"/>
      <c r="I346" s="1009"/>
      <c r="J346" s="1009"/>
      <c r="K346" s="1009"/>
      <c r="L346" s="1009"/>
      <c r="M346" s="1009"/>
      <c r="N346" s="1009"/>
    </row>
    <row r="347" spans="1:15">
      <c r="A347" s="366"/>
      <c r="B347" s="1014"/>
      <c r="C347" s="1009"/>
      <c r="D347" s="1009"/>
      <c r="E347" s="1015"/>
      <c r="F347" s="1009"/>
      <c r="G347" s="1009"/>
      <c r="H347" s="1009"/>
      <c r="I347" s="1009"/>
      <c r="J347" s="1009"/>
      <c r="K347" s="1009"/>
      <c r="L347" s="1009"/>
      <c r="M347" s="1009"/>
      <c r="N347" s="1009"/>
    </row>
    <row r="348" spans="1:15">
      <c r="A348" s="366"/>
      <c r="B348" s="1014"/>
      <c r="C348" s="1009"/>
      <c r="D348" s="1009"/>
      <c r="E348" s="1015"/>
      <c r="F348" s="1009"/>
      <c r="G348" s="1009"/>
      <c r="H348" s="1009"/>
      <c r="I348" s="1009"/>
      <c r="J348" s="1009"/>
      <c r="K348" s="1017"/>
      <c r="L348" s="1009"/>
      <c r="M348" s="1017"/>
      <c r="N348" s="1009"/>
    </row>
    <row r="349" spans="1:15">
      <c r="A349" s="366"/>
      <c r="B349" s="1014"/>
      <c r="C349" s="1009"/>
      <c r="D349" s="1009"/>
      <c r="E349" s="1015"/>
      <c r="F349" s="1009"/>
      <c r="G349" s="1009"/>
      <c r="H349" s="1009"/>
      <c r="I349" s="1009"/>
      <c r="J349" s="1009"/>
      <c r="K349" s="1009"/>
      <c r="L349" s="1009"/>
      <c r="M349" s="1009"/>
      <c r="N349" s="1009"/>
    </row>
    <row r="350" spans="1:15">
      <c r="A350" s="366"/>
      <c r="B350" s="1014"/>
      <c r="C350" s="1009"/>
      <c r="D350" s="1009"/>
      <c r="E350" s="1015"/>
      <c r="F350" s="1009"/>
      <c r="G350" s="1009"/>
      <c r="H350" s="1009"/>
      <c r="I350" s="1009"/>
      <c r="J350" s="1009"/>
      <c r="K350" s="1009"/>
      <c r="L350" s="1009"/>
      <c r="M350" s="1009"/>
      <c r="N350" s="1009"/>
    </row>
    <row r="351" spans="1:15">
      <c r="A351" s="366"/>
      <c r="B351" s="1014"/>
      <c r="C351" s="1009"/>
      <c r="D351" s="1009"/>
      <c r="E351" s="1015"/>
      <c r="F351" s="1009"/>
      <c r="G351" s="1009"/>
      <c r="H351" s="1009"/>
      <c r="I351" s="1009"/>
      <c r="J351" s="1009"/>
      <c r="K351" s="1009"/>
      <c r="L351" s="1009"/>
      <c r="M351" s="1009"/>
      <c r="N351" s="1009"/>
    </row>
    <row r="352" spans="1:15">
      <c r="A352" s="366"/>
      <c r="B352" s="1014"/>
      <c r="C352" s="1009"/>
      <c r="D352" s="1009"/>
      <c r="E352" s="1015"/>
      <c r="F352" s="1009"/>
      <c r="G352" s="1009"/>
      <c r="H352" s="1009"/>
      <c r="I352" s="1009"/>
      <c r="J352" s="1009"/>
      <c r="K352" s="1009"/>
      <c r="L352" s="1009"/>
      <c r="M352" s="1009"/>
      <c r="N352" s="1009"/>
    </row>
    <row r="353" spans="1:15">
      <c r="A353" s="366"/>
      <c r="B353" s="1014"/>
      <c r="C353" s="1009"/>
      <c r="D353" s="1009"/>
      <c r="E353" s="1015"/>
      <c r="F353" s="1009"/>
      <c r="G353" s="1009"/>
      <c r="H353" s="1009"/>
      <c r="I353" s="1009"/>
      <c r="J353" s="1009"/>
      <c r="K353" s="1009"/>
      <c r="L353" s="1009"/>
      <c r="M353" s="1009"/>
      <c r="N353" s="1009"/>
    </row>
    <row r="354" spans="1:15">
      <c r="A354" s="366"/>
      <c r="B354" s="1014"/>
      <c r="C354" s="1009"/>
      <c r="D354" s="1009"/>
      <c r="E354" s="1015"/>
      <c r="F354" s="1009"/>
      <c r="G354" s="1009"/>
      <c r="H354" s="1009"/>
      <c r="I354" s="1009"/>
      <c r="J354" s="1009"/>
      <c r="K354" s="1009"/>
      <c r="L354" s="1009"/>
      <c r="M354" s="1009"/>
      <c r="N354" s="1009"/>
    </row>
    <row r="355" spans="1:15">
      <c r="A355" s="366"/>
      <c r="B355" s="1014"/>
      <c r="C355" s="1009"/>
      <c r="D355" s="1009"/>
      <c r="E355" s="1015"/>
      <c r="F355" s="1009"/>
      <c r="G355" s="1009"/>
      <c r="H355" s="1009"/>
      <c r="I355" s="1009"/>
      <c r="J355" s="1009"/>
      <c r="K355" s="1009"/>
      <c r="L355" s="1009"/>
      <c r="M355" s="1009"/>
      <c r="N355" s="1009"/>
    </row>
    <row r="356" spans="1:15">
      <c r="A356" s="366"/>
      <c r="B356" s="1014"/>
      <c r="C356" s="1009"/>
      <c r="D356" s="1009"/>
      <c r="E356" s="1015"/>
      <c r="F356" s="1009"/>
      <c r="G356" s="1009"/>
      <c r="H356" s="1009"/>
      <c r="I356" s="1009"/>
      <c r="J356" s="1009"/>
      <c r="K356" s="1009"/>
      <c r="L356" s="1009"/>
      <c r="M356" s="1009"/>
      <c r="N356" s="1009"/>
    </row>
    <row r="357" spans="1:15">
      <c r="A357" s="366"/>
      <c r="B357" s="1014"/>
      <c r="C357" s="1009"/>
      <c r="D357" s="1009"/>
      <c r="E357" s="1015"/>
      <c r="F357" s="1009"/>
      <c r="G357" s="1009"/>
      <c r="H357" s="1009"/>
      <c r="I357" s="1009"/>
      <c r="J357" s="1009"/>
      <c r="K357" s="1009"/>
      <c r="L357" s="1009"/>
      <c r="M357" s="1009"/>
      <c r="N357" s="1009"/>
    </row>
    <row r="358" spans="1:15">
      <c r="A358" s="366"/>
      <c r="B358" s="1018"/>
      <c r="C358" s="1009"/>
      <c r="D358" s="1009"/>
      <c r="E358" s="1015"/>
      <c r="F358" s="1009"/>
      <c r="G358" s="1009"/>
      <c r="H358" s="1009"/>
      <c r="I358" s="1009"/>
      <c r="J358" s="1009"/>
      <c r="K358" s="1009"/>
      <c r="L358" s="1009"/>
      <c r="M358" s="1009"/>
      <c r="N358" s="1009"/>
    </row>
    <row r="359" spans="1:15">
      <c r="A359" s="366"/>
      <c r="B359" s="1018"/>
      <c r="C359" s="1009"/>
      <c r="D359" s="1009"/>
      <c r="E359" s="1015"/>
      <c r="F359" s="1009"/>
      <c r="G359" s="1009"/>
      <c r="H359" s="1009"/>
      <c r="I359" s="1009"/>
      <c r="J359" s="1009"/>
      <c r="K359" s="1009"/>
      <c r="L359" s="1009"/>
      <c r="M359" s="1009"/>
      <c r="N359" s="1009"/>
    </row>
    <row r="360" spans="1:15">
      <c r="A360" s="21"/>
      <c r="B360" s="22"/>
      <c r="C360" s="270"/>
      <c r="D360" s="271"/>
      <c r="E360" s="272"/>
      <c r="F360" s="270"/>
      <c r="G360" s="273"/>
      <c r="H360" s="212"/>
      <c r="I360" s="216"/>
      <c r="J360" s="217"/>
      <c r="K360" s="216"/>
      <c r="L360" s="212"/>
      <c r="M360" s="212"/>
      <c r="N360" s="218"/>
    </row>
    <row r="363" spans="1:15">
      <c r="A363" s="181"/>
      <c r="B363" s="181"/>
      <c r="C363" s="181"/>
    </row>
    <row r="364" spans="1:15">
      <c r="A364" s="182"/>
      <c r="B364" s="181"/>
      <c r="C364" s="181"/>
    </row>
    <row r="365" spans="1:15" customHeight="1" ht="15.75">
      <c r="F365" s="1035"/>
      <c r="G365" s="1035"/>
      <c r="H365" s="1035"/>
      <c r="I365" s="1035"/>
    </row>
    <row r="366" spans="1:15">
      <c r="G366" s="1036"/>
      <c r="H366" s="1036"/>
    </row>
    <row r="368" spans="1:15">
      <c r="A368" s="310"/>
      <c r="B368" s="310"/>
      <c r="C368" s="310"/>
      <c r="D368" s="310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5">
      <c r="A369" s="41"/>
      <c r="B369" s="41"/>
      <c r="C369" s="41"/>
      <c r="D369" s="41"/>
      <c r="E369" s="41"/>
      <c r="F369" s="42"/>
      <c r="G369" s="42"/>
      <c r="H369" s="42"/>
      <c r="I369" s="42"/>
      <c r="J369" s="42"/>
      <c r="K369" s="43"/>
      <c r="L369" s="43"/>
      <c r="M369" s="43"/>
      <c r="N369" s="43"/>
    </row>
    <row r="370" spans="1:15">
      <c r="A370" s="184"/>
      <c r="B370" s="184"/>
      <c r="C370" s="184"/>
      <c r="D370" s="184"/>
      <c r="E370" s="184"/>
      <c r="F370" s="45"/>
      <c r="G370" s="42"/>
      <c r="H370" s="42"/>
      <c r="I370" s="42"/>
      <c r="J370" s="42"/>
      <c r="K370" s="46"/>
      <c r="L370" s="46"/>
      <c r="M370" s="46"/>
      <c r="N370" s="46"/>
    </row>
    <row r="371" spans="1:15">
      <c r="A371" s="47"/>
      <c r="B371" s="47"/>
      <c r="C371" s="47"/>
      <c r="D371" s="48"/>
      <c r="E371" s="49"/>
      <c r="F371" s="47"/>
      <c r="G371" s="42"/>
      <c r="H371" s="42"/>
      <c r="I371" s="42"/>
      <c r="J371" s="42"/>
      <c r="K371" s="42"/>
      <c r="L371" s="42"/>
      <c r="M371" s="42"/>
      <c r="N371" s="42"/>
    </row>
    <row r="372" spans="1:15">
      <c r="A372" s="47"/>
      <c r="B372" s="47"/>
      <c r="C372" s="47"/>
      <c r="D372" s="50"/>
      <c r="E372" s="51"/>
      <c r="F372" s="47"/>
      <c r="G372" s="52"/>
      <c r="H372" s="52"/>
      <c r="I372" s="185"/>
      <c r="J372" s="185"/>
      <c r="K372" s="54"/>
      <c r="L372" s="54"/>
      <c r="M372" s="186"/>
      <c r="N372" s="186"/>
    </row>
    <row r="373" spans="1:15">
      <c r="A373" s="47"/>
      <c r="B373" s="47"/>
      <c r="C373" s="47"/>
      <c r="D373" s="57"/>
      <c r="E373" s="57"/>
      <c r="F373" s="47"/>
      <c r="G373" s="45"/>
      <c r="H373" s="57"/>
      <c r="I373" s="57"/>
      <c r="J373" s="57"/>
      <c r="K373" s="57"/>
      <c r="L373" s="57"/>
      <c r="M373" s="57"/>
      <c r="N373" s="57"/>
    </row>
    <row r="374" spans="1:15">
      <c r="A374" s="366"/>
      <c r="B374" s="1014"/>
      <c r="C374" s="1009"/>
      <c r="D374" s="1009"/>
      <c r="E374" s="1015"/>
      <c r="F374" s="1009"/>
      <c r="G374" s="1009"/>
      <c r="H374" s="1009"/>
      <c r="I374" s="1009"/>
      <c r="J374" s="1009"/>
      <c r="K374" s="1009"/>
      <c r="L374" s="1009"/>
      <c r="M374" s="1009"/>
      <c r="N374" s="1009"/>
    </row>
    <row r="375" spans="1:15">
      <c r="A375" s="366"/>
      <c r="B375" s="1016"/>
      <c r="C375" s="1009"/>
      <c r="D375" s="1009"/>
      <c r="E375" s="1015"/>
      <c r="F375" s="1009"/>
      <c r="G375" s="1009"/>
      <c r="H375" s="1009"/>
      <c r="I375" s="1009"/>
      <c r="J375" s="1009"/>
      <c r="K375" s="1009"/>
      <c r="L375" s="1009"/>
      <c r="M375" s="1009"/>
      <c r="N375" s="1009"/>
    </row>
    <row r="376" spans="1:15">
      <c r="A376" s="366"/>
      <c r="B376" s="1014"/>
      <c r="C376" s="1009"/>
      <c r="D376" s="1009"/>
      <c r="E376" s="1015"/>
      <c r="F376" s="1009"/>
      <c r="G376" s="1009"/>
      <c r="H376" s="1009"/>
      <c r="I376" s="1009"/>
      <c r="J376" s="1009"/>
      <c r="K376" s="1009"/>
      <c r="L376" s="1009"/>
      <c r="M376" s="1009"/>
      <c r="N376" s="1009"/>
    </row>
    <row r="377" spans="1:15">
      <c r="A377" s="366"/>
      <c r="B377" s="1014"/>
      <c r="C377" s="1009"/>
      <c r="D377" s="1009"/>
      <c r="E377" s="1015"/>
      <c r="F377" s="1009"/>
      <c r="G377" s="1009"/>
      <c r="H377" s="1009"/>
      <c r="I377" s="1009"/>
      <c r="J377" s="1009"/>
      <c r="K377" s="1009"/>
      <c r="L377" s="1009"/>
      <c r="M377" s="1009"/>
      <c r="N377" s="1009"/>
    </row>
    <row r="378" spans="1:15">
      <c r="A378" s="366"/>
      <c r="B378" s="1014"/>
      <c r="C378" s="1009"/>
      <c r="D378" s="1009"/>
      <c r="E378" s="1015"/>
      <c r="F378" s="1009"/>
      <c r="G378" s="1009"/>
      <c r="H378" s="1009"/>
      <c r="I378" s="1009"/>
      <c r="J378" s="1009"/>
      <c r="K378" s="1009"/>
      <c r="L378" s="1009"/>
      <c r="M378" s="1009"/>
      <c r="N378" s="1009"/>
    </row>
    <row r="379" spans="1:15">
      <c r="A379" s="366"/>
      <c r="B379" s="1014"/>
      <c r="C379" s="1009"/>
      <c r="D379" s="1009"/>
      <c r="E379" s="1015"/>
      <c r="F379" s="1009"/>
      <c r="G379" s="1009"/>
      <c r="H379" s="1009"/>
      <c r="I379" s="1009"/>
      <c r="J379" s="1009"/>
      <c r="K379" s="1009"/>
      <c r="L379" s="1009"/>
      <c r="M379" s="1009"/>
      <c r="N379" s="1009"/>
    </row>
    <row r="380" spans="1:15">
      <c r="A380" s="366"/>
      <c r="B380" s="1014"/>
      <c r="C380" s="1009"/>
      <c r="D380" s="1009"/>
      <c r="E380" s="1015"/>
      <c r="F380" s="1009"/>
      <c r="G380" s="1009"/>
      <c r="H380" s="1009"/>
      <c r="I380" s="1009"/>
      <c r="J380" s="1009"/>
      <c r="K380" s="1009"/>
      <c r="L380" s="1009"/>
      <c r="M380" s="1009"/>
      <c r="N380" s="1009"/>
    </row>
    <row r="381" spans="1:15">
      <c r="A381" s="366"/>
      <c r="B381" s="1014"/>
      <c r="C381" s="1009"/>
      <c r="D381" s="1009"/>
      <c r="E381" s="1015"/>
      <c r="F381" s="1009"/>
      <c r="G381" s="1009"/>
      <c r="H381" s="1009"/>
      <c r="I381" s="1009"/>
      <c r="J381" s="1009"/>
      <c r="K381" s="1009"/>
      <c r="L381" s="1009"/>
      <c r="M381" s="1009"/>
      <c r="N381" s="1009"/>
    </row>
    <row r="382" spans="1:15">
      <c r="A382" s="366"/>
      <c r="B382" s="1014"/>
      <c r="C382" s="1009"/>
      <c r="D382" s="1009"/>
      <c r="E382" s="1015"/>
      <c r="F382" s="1009"/>
      <c r="G382" s="1009"/>
      <c r="H382" s="1009"/>
      <c r="I382" s="1009"/>
      <c r="J382" s="1009"/>
      <c r="K382" s="1009"/>
      <c r="L382" s="1009"/>
      <c r="M382" s="1009"/>
      <c r="N382" s="1009"/>
    </row>
    <row r="383" spans="1:15">
      <c r="A383" s="366"/>
      <c r="B383" s="1014"/>
      <c r="C383" s="1009"/>
      <c r="D383" s="1009"/>
      <c r="E383" s="1015"/>
      <c r="F383" s="1009"/>
      <c r="G383" s="1009"/>
      <c r="H383" s="1009"/>
      <c r="I383" s="1009"/>
      <c r="J383" s="1009"/>
      <c r="K383" s="1009"/>
      <c r="L383" s="1009"/>
      <c r="M383" s="1009"/>
      <c r="N383" s="1009"/>
    </row>
    <row r="384" spans="1:15">
      <c r="A384" s="366"/>
      <c r="B384" s="1014"/>
      <c r="C384" s="1009"/>
      <c r="D384" s="1009"/>
      <c r="E384" s="1015"/>
      <c r="F384" s="1009"/>
      <c r="G384" s="1009"/>
      <c r="H384" s="1009"/>
      <c r="I384" s="1009"/>
      <c r="J384" s="1009"/>
      <c r="K384" s="1009"/>
      <c r="L384" s="1009"/>
      <c r="M384" s="1009"/>
      <c r="N384" s="1009"/>
    </row>
    <row r="385" spans="1:15">
      <c r="A385" s="366"/>
      <c r="B385" s="1014"/>
      <c r="C385" s="1009"/>
      <c r="D385" s="1009"/>
      <c r="E385" s="1015"/>
      <c r="F385" s="1009"/>
      <c r="G385" s="1009"/>
      <c r="H385" s="1009"/>
      <c r="I385" s="1009"/>
      <c r="J385" s="1009"/>
      <c r="K385" s="1009"/>
      <c r="L385" s="1009"/>
      <c r="M385" s="1009"/>
      <c r="N385" s="1009"/>
    </row>
    <row r="386" spans="1:15">
      <c r="A386" s="366"/>
      <c r="B386" s="1014"/>
      <c r="C386" s="1009"/>
      <c r="D386" s="1009"/>
      <c r="E386" s="1015"/>
      <c r="F386" s="1009"/>
      <c r="G386" s="1009"/>
      <c r="H386" s="1009"/>
      <c r="I386" s="1009"/>
      <c r="J386" s="1009"/>
      <c r="K386" s="1009"/>
      <c r="L386" s="1009"/>
      <c r="M386" s="1009"/>
      <c r="N386" s="1009"/>
    </row>
    <row r="387" spans="1:15">
      <c r="A387" s="366"/>
      <c r="B387" s="1014"/>
      <c r="C387" s="1009"/>
      <c r="D387" s="1009"/>
      <c r="E387" s="1015"/>
      <c r="F387" s="1009"/>
      <c r="G387" s="1009"/>
      <c r="H387" s="1009"/>
      <c r="I387" s="1009"/>
      <c r="J387" s="1009"/>
      <c r="K387" s="1009"/>
      <c r="L387" s="1009"/>
      <c r="M387" s="1009"/>
      <c r="N387" s="1009"/>
    </row>
    <row r="388" spans="1:15">
      <c r="A388" s="366"/>
      <c r="B388" s="1014"/>
      <c r="C388" s="1009"/>
      <c r="D388" s="1009"/>
      <c r="E388" s="1015"/>
      <c r="F388" s="1009"/>
      <c r="G388" s="1009"/>
      <c r="H388" s="1009"/>
      <c r="I388" s="1009"/>
      <c r="J388" s="1009"/>
      <c r="K388" s="1009"/>
      <c r="L388" s="1009"/>
      <c r="M388" s="1009"/>
      <c r="N388" s="1009"/>
    </row>
    <row r="389" spans="1:15">
      <c r="A389" s="366"/>
      <c r="B389" s="1014"/>
      <c r="C389" s="1009"/>
      <c r="D389" s="1009"/>
      <c r="E389" s="1015"/>
      <c r="F389" s="1009"/>
      <c r="G389" s="1009"/>
      <c r="H389" s="1009"/>
      <c r="I389" s="1009"/>
      <c r="J389" s="1009"/>
      <c r="K389" s="1009"/>
      <c r="L389" s="1009"/>
      <c r="M389" s="1009"/>
      <c r="N389" s="1009"/>
    </row>
    <row r="390" spans="1:15">
      <c r="A390" s="366"/>
      <c r="B390" s="1014"/>
      <c r="C390" s="1009"/>
      <c r="D390" s="1009"/>
      <c r="E390" s="1015"/>
      <c r="F390" s="1009"/>
      <c r="G390" s="1009"/>
      <c r="H390" s="1009"/>
      <c r="I390" s="1009"/>
      <c r="J390" s="1009"/>
      <c r="K390" s="1017"/>
      <c r="L390" s="1009"/>
      <c r="M390" s="1017"/>
      <c r="N390" s="1009"/>
    </row>
    <row r="391" spans="1:15">
      <c r="A391" s="366"/>
      <c r="B391" s="1014"/>
      <c r="C391" s="1009"/>
      <c r="D391" s="1009"/>
      <c r="E391" s="1015"/>
      <c r="F391" s="1009"/>
      <c r="G391" s="1009"/>
      <c r="H391" s="1009"/>
      <c r="I391" s="1009"/>
      <c r="J391" s="1009"/>
      <c r="K391" s="1009"/>
      <c r="L391" s="1009"/>
      <c r="M391" s="1009"/>
      <c r="N391" s="1009"/>
    </row>
    <row r="392" spans="1:15">
      <c r="A392" s="366"/>
      <c r="B392" s="1014"/>
      <c r="C392" s="1009"/>
      <c r="D392" s="1009"/>
      <c r="E392" s="1015"/>
      <c r="F392" s="1009"/>
      <c r="G392" s="1009"/>
      <c r="H392" s="1009"/>
      <c r="I392" s="1009"/>
      <c r="J392" s="1009"/>
      <c r="K392" s="1009"/>
      <c r="L392" s="1009"/>
      <c r="M392" s="1009"/>
      <c r="N392" s="1009"/>
    </row>
    <row r="393" spans="1:15">
      <c r="A393" s="366"/>
      <c r="B393" s="1014"/>
      <c r="C393" s="1009"/>
      <c r="D393" s="1009"/>
      <c r="E393" s="1015"/>
      <c r="F393" s="1009"/>
      <c r="G393" s="1009"/>
      <c r="H393" s="1009"/>
      <c r="I393" s="1009"/>
      <c r="J393" s="1009"/>
      <c r="K393" s="1009"/>
      <c r="L393" s="1009"/>
      <c r="M393" s="1009"/>
      <c r="N393" s="1009"/>
    </row>
    <row r="394" spans="1:15">
      <c r="A394" s="366"/>
      <c r="B394" s="1014"/>
      <c r="C394" s="1009"/>
      <c r="D394" s="1009"/>
      <c r="E394" s="1015"/>
      <c r="F394" s="1009"/>
      <c r="G394" s="1009"/>
      <c r="H394" s="1009"/>
      <c r="I394" s="1009"/>
      <c r="J394" s="1009"/>
      <c r="K394" s="1009"/>
      <c r="L394" s="1009"/>
      <c r="M394" s="1009"/>
      <c r="N394" s="1009"/>
    </row>
    <row r="395" spans="1:15">
      <c r="A395" s="366"/>
      <c r="B395" s="1014"/>
      <c r="C395" s="1009"/>
      <c r="D395" s="1009"/>
      <c r="E395" s="1015"/>
      <c r="F395" s="1009"/>
      <c r="G395" s="1009"/>
      <c r="H395" s="1009"/>
      <c r="I395" s="1009"/>
      <c r="J395" s="1009"/>
      <c r="K395" s="1009"/>
      <c r="L395" s="1009"/>
      <c r="M395" s="1009"/>
      <c r="N395" s="1009"/>
    </row>
    <row r="396" spans="1:15">
      <c r="A396" s="366"/>
      <c r="B396" s="1014"/>
      <c r="C396" s="1009"/>
      <c r="D396" s="1009"/>
      <c r="E396" s="1015"/>
      <c r="F396" s="1009"/>
      <c r="G396" s="1009"/>
      <c r="H396" s="1009"/>
      <c r="I396" s="1009"/>
      <c r="J396" s="1009"/>
      <c r="K396" s="1009"/>
      <c r="L396" s="1009"/>
      <c r="M396" s="1009"/>
      <c r="N396" s="1009"/>
    </row>
    <row r="397" spans="1:15">
      <c r="A397" s="366"/>
      <c r="B397" s="1014"/>
      <c r="C397" s="1009"/>
      <c r="D397" s="1009"/>
      <c r="E397" s="1015"/>
      <c r="F397" s="1009"/>
      <c r="G397" s="1009"/>
      <c r="H397" s="1009"/>
      <c r="I397" s="1009"/>
      <c r="J397" s="1009"/>
      <c r="K397" s="1009"/>
      <c r="L397" s="1009"/>
      <c r="M397" s="1009"/>
      <c r="N397" s="1009"/>
    </row>
    <row r="398" spans="1:15">
      <c r="A398" s="366"/>
      <c r="B398" s="1014"/>
      <c r="C398" s="1009"/>
      <c r="D398" s="1009"/>
      <c r="E398" s="1015"/>
      <c r="F398" s="1009"/>
      <c r="G398" s="1009"/>
      <c r="H398" s="1009"/>
      <c r="I398" s="1009"/>
      <c r="J398" s="1009"/>
      <c r="K398" s="1009"/>
      <c r="L398" s="1009"/>
      <c r="M398" s="1009"/>
      <c r="N398" s="1009"/>
    </row>
    <row r="399" spans="1:15">
      <c r="A399" s="366"/>
      <c r="B399" s="1014"/>
      <c r="C399" s="1009"/>
      <c r="D399" s="1009"/>
      <c r="E399" s="1015"/>
      <c r="F399" s="1009"/>
      <c r="G399" s="1009"/>
      <c r="H399" s="1009"/>
      <c r="I399" s="1009"/>
      <c r="J399" s="1009"/>
      <c r="K399" s="1009"/>
      <c r="L399" s="1009"/>
      <c r="M399" s="1009"/>
      <c r="N399" s="1009"/>
    </row>
    <row r="400" spans="1:15">
      <c r="A400" s="366"/>
      <c r="B400" s="1018"/>
      <c r="C400" s="1009"/>
      <c r="D400" s="1009"/>
      <c r="E400" s="1015"/>
      <c r="F400" s="1009"/>
      <c r="G400" s="1009"/>
      <c r="H400" s="1009"/>
      <c r="I400" s="1009"/>
      <c r="J400" s="1009"/>
      <c r="K400" s="1009"/>
      <c r="L400" s="1009"/>
      <c r="M400" s="1009"/>
      <c r="N400" s="1009"/>
    </row>
    <row r="401" spans="1:15">
      <c r="A401" s="366"/>
      <c r="B401" s="1018"/>
      <c r="C401" s="1009"/>
      <c r="D401" s="1009"/>
      <c r="E401" s="1015"/>
      <c r="F401" s="1009"/>
      <c r="G401" s="1009"/>
      <c r="H401" s="1009"/>
      <c r="I401" s="1009"/>
      <c r="J401" s="1009"/>
      <c r="K401" s="1009"/>
      <c r="L401" s="1009"/>
      <c r="M401" s="1009"/>
      <c r="N401" s="1009"/>
    </row>
    <row r="402" spans="1:15">
      <c r="A402" s="21"/>
      <c r="B402" s="22"/>
      <c r="C402" s="270"/>
      <c r="D402" s="271"/>
      <c r="E402" s="272"/>
      <c r="F402" s="270"/>
      <c r="G402" s="273"/>
      <c r="H402" s="212"/>
      <c r="I402" s="216"/>
      <c r="J402" s="217"/>
      <c r="K402" s="216"/>
      <c r="L402" s="212"/>
      <c r="M402" s="212"/>
      <c r="N402" s="2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71:N371"/>
    <mergeCell ref="G372:H372"/>
    <mergeCell ref="I372:J372"/>
    <mergeCell ref="K372:L372"/>
    <mergeCell ref="M372:N372"/>
    <mergeCell ref="A402:B402"/>
    <mergeCell ref="K369:N369"/>
    <mergeCell ref="A370:E370"/>
    <mergeCell ref="G370:H370"/>
    <mergeCell ref="I370:J370"/>
    <mergeCell ref="K370:N370"/>
    <mergeCell ref="A371:A373"/>
    <mergeCell ref="B371:B373"/>
    <mergeCell ref="C371:C373"/>
    <mergeCell ref="D371:E372"/>
    <mergeCell ref="F371:F373"/>
    <mergeCell ref="A360:B360"/>
    <mergeCell ref="F365:I365"/>
    <mergeCell ref="G366:H366"/>
    <mergeCell ref="A368:D368"/>
    <mergeCell ref="A369:E369"/>
    <mergeCell ref="F369:J369"/>
    <mergeCell ref="A329:A331"/>
    <mergeCell ref="B329:B331"/>
    <mergeCell ref="C329:C331"/>
    <mergeCell ref="D329:E330"/>
    <mergeCell ref="F329:F331"/>
    <mergeCell ref="G329:N329"/>
    <mergeCell ref="G330:H330"/>
    <mergeCell ref="I330:J330"/>
    <mergeCell ref="K330:L330"/>
    <mergeCell ref="M330:N330"/>
    <mergeCell ref="G324:H324"/>
    <mergeCell ref="A326:D326"/>
    <mergeCell ref="A327:E327"/>
    <mergeCell ref="F327:J327"/>
    <mergeCell ref="K327:N327"/>
    <mergeCell ref="A328:E328"/>
    <mergeCell ref="G328:H328"/>
    <mergeCell ref="I328:J328"/>
    <mergeCell ref="K328:N328"/>
    <mergeCell ref="G288:H288"/>
    <mergeCell ref="I288:J288"/>
    <mergeCell ref="K288:L288"/>
    <mergeCell ref="M288:N288"/>
    <mergeCell ref="A318:B318"/>
    <mergeCell ref="F323:I323"/>
    <mergeCell ref="A286:E286"/>
    <mergeCell ref="G286:H286"/>
    <mergeCell ref="I286:J286"/>
    <mergeCell ref="K286:N286"/>
    <mergeCell ref="A287:A289"/>
    <mergeCell ref="B287:B289"/>
    <mergeCell ref="C287:C289"/>
    <mergeCell ref="D287:E288"/>
    <mergeCell ref="F287:F289"/>
    <mergeCell ref="G287:N287"/>
    <mergeCell ref="F281:I281"/>
    <mergeCell ref="G282:H282"/>
    <mergeCell ref="A284:D284"/>
    <mergeCell ref="A285:E285"/>
    <mergeCell ref="F285:J285"/>
    <mergeCell ref="K285:N285"/>
    <mergeCell ref="G245:N245"/>
    <mergeCell ref="G246:H246"/>
    <mergeCell ref="I246:J246"/>
    <mergeCell ref="K246:L246"/>
    <mergeCell ref="M246:N246"/>
    <mergeCell ref="A276:B276"/>
    <mergeCell ref="K243:N243"/>
    <mergeCell ref="A244:E244"/>
    <mergeCell ref="G244:H244"/>
    <mergeCell ref="I244:J244"/>
    <mergeCell ref="K244:N244"/>
    <mergeCell ref="A245:A247"/>
    <mergeCell ref="B245:B247"/>
    <mergeCell ref="C245:C247"/>
    <mergeCell ref="D245:E246"/>
    <mergeCell ref="F245:F247"/>
    <mergeCell ref="A235:B235"/>
    <mergeCell ref="F239:I239"/>
    <mergeCell ref="G240:H240"/>
    <mergeCell ref="A242:D242"/>
    <mergeCell ref="A243:E243"/>
    <mergeCell ref="F243:J243"/>
    <mergeCell ref="G216:N216"/>
    <mergeCell ref="G217:H217"/>
    <mergeCell ref="I217:J217"/>
    <mergeCell ref="K217:L217"/>
    <mergeCell ref="M217:N217"/>
    <mergeCell ref="A234:B234"/>
    <mergeCell ref="K214:N214"/>
    <mergeCell ref="A215:E215"/>
    <mergeCell ref="G215:H215"/>
    <mergeCell ref="I215:J215"/>
    <mergeCell ref="K215:N215"/>
    <mergeCell ref="A216:A218"/>
    <mergeCell ref="B216:B218"/>
    <mergeCell ref="C216:C218"/>
    <mergeCell ref="D216:E217"/>
    <mergeCell ref="F216:F218"/>
    <mergeCell ref="A205:B205"/>
    <mergeCell ref="F210:I210"/>
    <mergeCell ref="G211:H211"/>
    <mergeCell ref="A213:D213"/>
    <mergeCell ref="A214:E214"/>
    <mergeCell ref="F214:J214"/>
    <mergeCell ref="A174:A176"/>
    <mergeCell ref="B174:B176"/>
    <mergeCell ref="C174:C176"/>
    <mergeCell ref="D174:E175"/>
    <mergeCell ref="F174:F176"/>
    <mergeCell ref="G174:N174"/>
    <mergeCell ref="G175:H175"/>
    <mergeCell ref="I175:J175"/>
    <mergeCell ref="K175:L175"/>
    <mergeCell ref="M175:N175"/>
    <mergeCell ref="G169:H169"/>
    <mergeCell ref="A171:D171"/>
    <mergeCell ref="A172:E172"/>
    <mergeCell ref="F172:J172"/>
    <mergeCell ref="K172:N172"/>
    <mergeCell ref="A173:E173"/>
    <mergeCell ref="G173:H173"/>
    <mergeCell ref="I173:J173"/>
    <mergeCell ref="K173:N173"/>
    <mergeCell ref="G133:H133"/>
    <mergeCell ref="I133:J133"/>
    <mergeCell ref="K133:L133"/>
    <mergeCell ref="M133:N133"/>
    <mergeCell ref="A163:B163"/>
    <mergeCell ref="F168:I168"/>
    <mergeCell ref="A131:E131"/>
    <mergeCell ref="G131:H131"/>
    <mergeCell ref="I131:J131"/>
    <mergeCell ref="K131:N131"/>
    <mergeCell ref="A132:A134"/>
    <mergeCell ref="B132:B134"/>
    <mergeCell ref="C132:C134"/>
    <mergeCell ref="D132:E133"/>
    <mergeCell ref="F132:F134"/>
    <mergeCell ref="G132:N132"/>
    <mergeCell ref="F126:I126"/>
    <mergeCell ref="G127:H127"/>
    <mergeCell ref="A129:D129"/>
    <mergeCell ref="A130:E130"/>
    <mergeCell ref="F130:J130"/>
    <mergeCell ref="K130:N130"/>
    <mergeCell ref="G91:N91"/>
    <mergeCell ref="G92:H92"/>
    <mergeCell ref="I92:J92"/>
    <mergeCell ref="K92:L92"/>
    <mergeCell ref="M92:N92"/>
    <mergeCell ref="A122:B122"/>
    <mergeCell ref="K89:N89"/>
    <mergeCell ref="A90:E90"/>
    <mergeCell ref="G90:H90"/>
    <mergeCell ref="I90:J90"/>
    <mergeCell ref="K90:N90"/>
    <mergeCell ref="A91:A93"/>
    <mergeCell ref="B91:B93"/>
    <mergeCell ref="C91:C93"/>
    <mergeCell ref="D91:E92"/>
    <mergeCell ref="F91:F93"/>
    <mergeCell ref="A81:B81"/>
    <mergeCell ref="F85:I85"/>
    <mergeCell ref="G86:H86"/>
    <mergeCell ref="A88:D88"/>
    <mergeCell ref="A89:E89"/>
    <mergeCell ref="F89:J89"/>
    <mergeCell ref="G51:H51"/>
    <mergeCell ref="I51:J51"/>
    <mergeCell ref="K51:L51"/>
    <mergeCell ref="M51:N51"/>
    <mergeCell ref="C56:C57"/>
    <mergeCell ref="D56:D57"/>
    <mergeCell ref="E56:E57"/>
    <mergeCell ref="I56:I57"/>
    <mergeCell ref="A49:E49"/>
    <mergeCell ref="G49:H49"/>
    <mergeCell ref="I49:J49"/>
    <mergeCell ref="K49:N49"/>
    <mergeCell ref="A50:A52"/>
    <mergeCell ref="B50:B52"/>
    <mergeCell ref="C50:C52"/>
    <mergeCell ref="D50:E51"/>
    <mergeCell ref="F50:F52"/>
    <mergeCell ref="G50:N50"/>
    <mergeCell ref="F44:I44"/>
    <mergeCell ref="G45:H45"/>
    <mergeCell ref="A47:D47"/>
    <mergeCell ref="A48:E48"/>
    <mergeCell ref="F48:J48"/>
    <mergeCell ref="K48:N48"/>
    <mergeCell ref="J30:J31"/>
    <mergeCell ref="K30:K31"/>
    <mergeCell ref="L30:L31"/>
    <mergeCell ref="M30:M31"/>
    <mergeCell ref="N30:N31"/>
    <mergeCell ref="A40:B40"/>
    <mergeCell ref="G10:H10"/>
    <mergeCell ref="I10:J10"/>
    <mergeCell ref="K10:L10"/>
    <mergeCell ref="M10:N10"/>
    <mergeCell ref="C30:C31"/>
    <mergeCell ref="D30:D31"/>
    <mergeCell ref="E30:E31"/>
    <mergeCell ref="G30:G31"/>
    <mergeCell ref="H30:H31"/>
    <mergeCell ref="I30:I31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1" man="1"/>
    <brk id="82" man="1"/>
    <brk id="12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54"/>
  <sheetViews>
    <sheetView tabSelected="0" workbookViewId="0" zoomScale="98" view="pageBreakPreview" showGridLines="true" showRowColHeaders="1">
      <selection activeCell="A5" sqref="A5"/>
    </sheetView>
  </sheetViews>
  <sheetFormatPr defaultRowHeight="14.4" outlineLevelRow="0" outlineLevelCol="0"/>
  <cols>
    <col min="1" max="1" width="10.5703125" customWidth="true" style="0"/>
    <col min="2" max="2" width="22.28515625" customWidth="true" style="0"/>
    <col min="3" max="3" width="12.140625" customWidth="true" style="0"/>
    <col min="4" max="4" width="7.5703125" customWidth="true" style="0"/>
    <col min="5" max="5" width="10.28515625" customWidth="true" style="0"/>
    <col min="6" max="6" width="10.2851562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0.85546875" customWidth="true" style="0"/>
    <col min="14" max="14" width="11.85546875" customWidth="true" style="0"/>
    <col min="15" max="15" width="9.5703125" customWidth="true" style="0"/>
  </cols>
  <sheetData>
    <row r="1" spans="1:15">
      <c r="A1" s="182" t="s">
        <v>0</v>
      </c>
      <c r="B1" s="181"/>
      <c r="C1" s="181"/>
    </row>
    <row r="2" spans="1:15">
      <c r="A2" s="182"/>
      <c r="B2" s="181"/>
      <c r="C2" s="181"/>
    </row>
    <row r="3" spans="1:15">
      <c r="F3" s="938" t="s">
        <v>1</v>
      </c>
      <c r="G3" s="938"/>
      <c r="H3" s="938"/>
      <c r="I3" s="938"/>
    </row>
    <row r="4" spans="1:15">
      <c r="F4" s="1218" t="s">
        <v>2</v>
      </c>
      <c r="G4" s="1218"/>
      <c r="H4" s="1218"/>
      <c r="I4" s="1218"/>
    </row>
    <row r="6" spans="1:15" customHeight="1" ht="11.25" s="941" customFormat="1">
      <c r="A6" s="310" t="s">
        <v>3</v>
      </c>
      <c r="B6" s="310"/>
      <c r="C6" s="310"/>
      <c r="D6" s="310"/>
      <c r="E6" s="940"/>
      <c r="F6" s="940"/>
      <c r="G6" s="940"/>
      <c r="H6" s="940"/>
      <c r="I6" s="940"/>
      <c r="J6" s="940"/>
      <c r="K6" s="940"/>
      <c r="L6" s="940"/>
      <c r="M6" s="940"/>
      <c r="N6" s="940"/>
    </row>
    <row r="7" spans="1:15" customHeight="1" ht="11.25" s="941" customFormat="1">
      <c r="A7" s="41" t="s">
        <v>4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1219" t="s">
        <v>2062</v>
      </c>
      <c r="L7" s="1219"/>
      <c r="M7" s="1219"/>
      <c r="N7" s="1219"/>
    </row>
    <row r="8" spans="1:15" customHeight="1" ht="12.75" s="941" customFormat="1">
      <c r="A8" s="942" t="s">
        <v>2063</v>
      </c>
      <c r="B8" s="942"/>
      <c r="C8" s="942"/>
      <c r="D8" s="942"/>
      <c r="E8" s="942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 customHeight="1" ht="11.25" s="941" customFormat="1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 customHeight="1" ht="11.25" s="941" customFormat="1">
      <c r="A10" s="47"/>
      <c r="B10" s="47"/>
      <c r="C10" s="47"/>
      <c r="D10" s="50"/>
      <c r="E10" s="51"/>
      <c r="F10" s="47"/>
      <c r="G10" s="943" t="s">
        <v>18</v>
      </c>
      <c r="H10" s="943"/>
      <c r="I10" s="944" t="s">
        <v>19</v>
      </c>
      <c r="J10" s="944"/>
      <c r="K10" s="945" t="s">
        <v>20</v>
      </c>
      <c r="L10" s="945"/>
      <c r="M10" s="687" t="s">
        <v>21</v>
      </c>
      <c r="N10" s="687"/>
    </row>
    <row r="11" spans="1:15" customHeight="1" ht="11.25" s="941" customFormat="1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 customHeight="1" ht="11.25" s="941" customFormat="1">
      <c r="A12" s="1220">
        <v>1</v>
      </c>
      <c r="B12" s="1221" t="s">
        <v>2064</v>
      </c>
      <c r="C12" s="782">
        <f>F12/D12</f>
        <v>312</v>
      </c>
      <c r="D12" s="1222">
        <v>20</v>
      </c>
      <c r="E12" s="156" t="s">
        <v>28</v>
      </c>
      <c r="F12" s="782">
        <v>6240</v>
      </c>
      <c r="G12" s="955">
        <f>H12/C12</f>
        <v>5</v>
      </c>
      <c r="H12" s="368">
        <v>1560</v>
      </c>
      <c r="I12" s="358">
        <f>J12/C12</f>
        <v>5</v>
      </c>
      <c r="J12" s="368">
        <v>1560</v>
      </c>
      <c r="K12" s="358">
        <f>L12/C12</f>
        <v>5</v>
      </c>
      <c r="L12" s="368">
        <v>1560</v>
      </c>
      <c r="M12" s="358">
        <f>N12/C12</f>
        <v>5</v>
      </c>
      <c r="N12" s="368">
        <v>1560</v>
      </c>
      <c r="O12" s="1223"/>
    </row>
    <row r="13" spans="1:15" customHeight="1" ht="11.25" s="941" customFormat="1">
      <c r="A13" s="961">
        <v>2</v>
      </c>
      <c r="B13" s="1221" t="s">
        <v>2065</v>
      </c>
      <c r="C13" s="782">
        <f>F13/D13</f>
        <v>306</v>
      </c>
      <c r="D13" s="1222">
        <v>20</v>
      </c>
      <c r="E13" s="156" t="s">
        <v>69</v>
      </c>
      <c r="F13" s="782">
        <v>6120</v>
      </c>
      <c r="G13" s="955">
        <f>H13/C13</f>
        <v>5</v>
      </c>
      <c r="H13" s="368">
        <v>1530</v>
      </c>
      <c r="I13" s="358">
        <f>J13/C13</f>
        <v>5</v>
      </c>
      <c r="J13" s="368">
        <v>1530</v>
      </c>
      <c r="K13" s="358">
        <f>L13/C13</f>
        <v>5</v>
      </c>
      <c r="L13" s="368">
        <v>1530</v>
      </c>
      <c r="M13" s="358">
        <f>N13/C13</f>
        <v>5</v>
      </c>
      <c r="N13" s="368">
        <v>1530</v>
      </c>
      <c r="O13" s="1223"/>
    </row>
    <row r="14" spans="1:15" customHeight="1" ht="11.25" s="941" customFormat="1">
      <c r="A14" s="961">
        <v>3</v>
      </c>
      <c r="B14" s="1224" t="s">
        <v>2066</v>
      </c>
      <c r="C14" s="782">
        <f>F14/D14</f>
        <v>72</v>
      </c>
      <c r="D14" s="1222">
        <v>10</v>
      </c>
      <c r="E14" s="156" t="s">
        <v>158</v>
      </c>
      <c r="F14" s="782">
        <v>720</v>
      </c>
      <c r="G14" s="955">
        <f>H14/C14</f>
        <v>2.5</v>
      </c>
      <c r="H14" s="368">
        <v>180</v>
      </c>
      <c r="I14" s="358">
        <f>J14/C14</f>
        <v>2.5</v>
      </c>
      <c r="J14" s="368">
        <v>180</v>
      </c>
      <c r="K14" s="358">
        <f>L14/C14</f>
        <v>2.5</v>
      </c>
      <c r="L14" s="368">
        <v>180</v>
      </c>
      <c r="M14" s="358">
        <f>N14/C14</f>
        <v>2.5</v>
      </c>
      <c r="N14" s="368">
        <v>180</v>
      </c>
      <c r="O14" s="1223"/>
    </row>
    <row r="15" spans="1:15" customHeight="1" ht="11.25" s="941" customFormat="1">
      <c r="A15" s="1220">
        <v>4</v>
      </c>
      <c r="B15" s="1224" t="s">
        <v>2067</v>
      </c>
      <c r="C15" s="782">
        <f>F15/D15</f>
        <v>204</v>
      </c>
      <c r="D15" s="1222">
        <v>5</v>
      </c>
      <c r="E15" s="156" t="s">
        <v>43</v>
      </c>
      <c r="F15" s="782">
        <v>1020</v>
      </c>
      <c r="G15" s="955">
        <f>H15/C15</f>
        <v>1.25</v>
      </c>
      <c r="H15" s="368">
        <v>255</v>
      </c>
      <c r="I15" s="358">
        <f>J15/C15</f>
        <v>1.25</v>
      </c>
      <c r="J15" s="368">
        <v>255</v>
      </c>
      <c r="K15" s="358">
        <f>L15/C15</f>
        <v>1.25</v>
      </c>
      <c r="L15" s="368">
        <v>255</v>
      </c>
      <c r="M15" s="358">
        <f>N15/C15</f>
        <v>1.25</v>
      </c>
      <c r="N15" s="368">
        <v>255</v>
      </c>
      <c r="O15" s="1223"/>
    </row>
    <row r="16" spans="1:15" customHeight="1" ht="11.25" s="941" customFormat="1">
      <c r="A16" s="961">
        <v>5</v>
      </c>
      <c r="B16" s="1221" t="s">
        <v>2068</v>
      </c>
      <c r="C16" s="782">
        <f>F16/D16</f>
        <v>108</v>
      </c>
      <c r="D16" s="1222">
        <v>20</v>
      </c>
      <c r="E16" s="156" t="s">
        <v>43</v>
      </c>
      <c r="F16" s="782">
        <v>2160</v>
      </c>
      <c r="G16" s="955">
        <f>H16/C16</f>
        <v>5</v>
      </c>
      <c r="H16" s="368">
        <v>540</v>
      </c>
      <c r="I16" s="358">
        <f>J16/C16</f>
        <v>5</v>
      </c>
      <c r="J16" s="368">
        <v>540</v>
      </c>
      <c r="K16" s="358">
        <f>L16/C16</f>
        <v>5</v>
      </c>
      <c r="L16" s="368">
        <v>540</v>
      </c>
      <c r="M16" s="358">
        <f>N16/C16</f>
        <v>5</v>
      </c>
      <c r="N16" s="368">
        <v>540</v>
      </c>
      <c r="O16" s="1223"/>
    </row>
    <row r="17" spans="1:15" customHeight="1" ht="11.25" s="941" customFormat="1">
      <c r="A17" s="961">
        <v>6</v>
      </c>
      <c r="B17" s="1221" t="s">
        <v>2069</v>
      </c>
      <c r="C17" s="782">
        <f>F17/D17</f>
        <v>91.2</v>
      </c>
      <c r="D17" s="1222">
        <v>5</v>
      </c>
      <c r="E17" s="156" t="s">
        <v>39</v>
      </c>
      <c r="F17" s="782">
        <v>456</v>
      </c>
      <c r="G17" s="955">
        <f>H17/C17</f>
        <v>1.25</v>
      </c>
      <c r="H17" s="368">
        <v>114</v>
      </c>
      <c r="I17" s="358">
        <f>J17/C17</f>
        <v>1.25</v>
      </c>
      <c r="J17" s="368">
        <v>114</v>
      </c>
      <c r="K17" s="358">
        <f>L17/C17</f>
        <v>1.25</v>
      </c>
      <c r="L17" s="368">
        <v>114</v>
      </c>
      <c r="M17" s="358">
        <f>N17/C17</f>
        <v>1.25</v>
      </c>
      <c r="N17" s="368">
        <v>114</v>
      </c>
      <c r="O17" s="1223"/>
    </row>
    <row r="18" spans="1:15" customHeight="1" ht="11.25" s="941" customFormat="1">
      <c r="A18" s="1220">
        <v>7</v>
      </c>
      <c r="B18" s="1221" t="s">
        <v>2070</v>
      </c>
      <c r="C18" s="782">
        <f>F18/D18</f>
        <v>324</v>
      </c>
      <c r="D18" s="1222">
        <v>2</v>
      </c>
      <c r="E18" s="156" t="s">
        <v>26</v>
      </c>
      <c r="F18" s="782">
        <v>648</v>
      </c>
      <c r="G18" s="955">
        <f>H18/C18</f>
        <v>0.5</v>
      </c>
      <c r="H18" s="368">
        <v>162</v>
      </c>
      <c r="I18" s="358">
        <f>J18/C18</f>
        <v>0.5</v>
      </c>
      <c r="J18" s="368">
        <v>162</v>
      </c>
      <c r="K18" s="358">
        <f>L18/C18</f>
        <v>0.5</v>
      </c>
      <c r="L18" s="368">
        <v>162</v>
      </c>
      <c r="M18" s="358">
        <f>N18/C18</f>
        <v>0.5</v>
      </c>
      <c r="N18" s="368">
        <v>162</v>
      </c>
      <c r="O18" s="1223"/>
    </row>
    <row r="19" spans="1:15" customHeight="1" ht="11.25" s="941" customFormat="1">
      <c r="A19" s="961">
        <v>8</v>
      </c>
      <c r="B19" s="1221" t="s">
        <v>44</v>
      </c>
      <c r="C19" s="782">
        <f>F19/D19</f>
        <v>144</v>
      </c>
      <c r="D19" s="1222">
        <v>10</v>
      </c>
      <c r="E19" s="156" t="s">
        <v>43</v>
      </c>
      <c r="F19" s="782">
        <v>1440</v>
      </c>
      <c r="G19" s="955">
        <f>H19/C19</f>
        <v>2.5</v>
      </c>
      <c r="H19" s="368">
        <v>360</v>
      </c>
      <c r="I19" s="358">
        <f>J19/C19</f>
        <v>2.5</v>
      </c>
      <c r="J19" s="368">
        <v>360</v>
      </c>
      <c r="K19" s="358">
        <f>L19/C19</f>
        <v>2.5</v>
      </c>
      <c r="L19" s="368">
        <v>360</v>
      </c>
      <c r="M19" s="358">
        <f>N19/C19</f>
        <v>2.5</v>
      </c>
      <c r="N19" s="368">
        <v>360</v>
      </c>
      <c r="O19" s="1223"/>
    </row>
    <row r="20" spans="1:15" customHeight="1" ht="11.25" s="941" customFormat="1">
      <c r="A20" s="961">
        <v>9</v>
      </c>
      <c r="B20" s="1221" t="s">
        <v>693</v>
      </c>
      <c r="C20" s="782">
        <f>F20/D20</f>
        <v>12</v>
      </c>
      <c r="D20" s="1222">
        <v>100</v>
      </c>
      <c r="E20" s="156" t="s">
        <v>26</v>
      </c>
      <c r="F20" s="782">
        <v>1200</v>
      </c>
      <c r="G20" s="955">
        <f>H20/C20</f>
        <v>25</v>
      </c>
      <c r="H20" s="368">
        <v>300</v>
      </c>
      <c r="I20" s="358">
        <f>J20/C20</f>
        <v>25</v>
      </c>
      <c r="J20" s="368">
        <v>300</v>
      </c>
      <c r="K20" s="358">
        <f>L20/C20</f>
        <v>25</v>
      </c>
      <c r="L20" s="368">
        <v>300</v>
      </c>
      <c r="M20" s="358">
        <f>N20/C20</f>
        <v>25</v>
      </c>
      <c r="N20" s="368">
        <v>300</v>
      </c>
      <c r="O20" s="1223"/>
    </row>
    <row r="21" spans="1:15" customHeight="1" ht="11.25" s="941" customFormat="1">
      <c r="A21" s="1220">
        <v>10</v>
      </c>
      <c r="B21" s="1221" t="s">
        <v>1448</v>
      </c>
      <c r="C21" s="782">
        <f>F21/D21</f>
        <v>240</v>
      </c>
      <c r="D21" s="1222">
        <v>20</v>
      </c>
      <c r="E21" s="156" t="s">
        <v>944</v>
      </c>
      <c r="F21" s="782">
        <v>4800</v>
      </c>
      <c r="G21" s="955">
        <f>H21/C21</f>
        <v>5</v>
      </c>
      <c r="H21" s="368">
        <v>1200</v>
      </c>
      <c r="I21" s="358">
        <f>J21/C21</f>
        <v>5</v>
      </c>
      <c r="J21" s="368">
        <v>1200</v>
      </c>
      <c r="K21" s="358">
        <f>L21/C21</f>
        <v>5</v>
      </c>
      <c r="L21" s="368">
        <v>1200</v>
      </c>
      <c r="M21" s="358">
        <f>N21/C21</f>
        <v>5</v>
      </c>
      <c r="N21" s="368">
        <v>1200</v>
      </c>
      <c r="O21" s="1223"/>
    </row>
    <row r="22" spans="1:15" customHeight="1" ht="11.25" s="941" customFormat="1">
      <c r="A22" s="961">
        <v>11</v>
      </c>
      <c r="B22" s="1221" t="s">
        <v>2071</v>
      </c>
      <c r="C22" s="782">
        <f>F22/D22</f>
        <v>300</v>
      </c>
      <c r="D22" s="1222">
        <v>30</v>
      </c>
      <c r="E22" s="156" t="s">
        <v>944</v>
      </c>
      <c r="F22" s="782">
        <v>9000</v>
      </c>
      <c r="G22" s="955">
        <f>H22/C22</f>
        <v>7.5</v>
      </c>
      <c r="H22" s="368">
        <v>2250</v>
      </c>
      <c r="I22" s="358">
        <f>J22/C22</f>
        <v>7.5</v>
      </c>
      <c r="J22" s="368">
        <v>2250</v>
      </c>
      <c r="K22" s="358">
        <f>L22/C22</f>
        <v>7.5</v>
      </c>
      <c r="L22" s="368">
        <v>2250</v>
      </c>
      <c r="M22" s="358">
        <f>N22/C22</f>
        <v>7.5</v>
      </c>
      <c r="N22" s="368">
        <v>2250</v>
      </c>
      <c r="O22" s="1223"/>
    </row>
    <row r="23" spans="1:15" customHeight="1" ht="11.25" s="941" customFormat="1">
      <c r="A23" s="961">
        <v>12</v>
      </c>
      <c r="B23" s="1221" t="s">
        <v>2072</v>
      </c>
      <c r="C23" s="782">
        <f>F23/D23</f>
        <v>660</v>
      </c>
      <c r="D23" s="1222">
        <v>1</v>
      </c>
      <c r="E23" s="156" t="s">
        <v>214</v>
      </c>
      <c r="F23" s="782">
        <v>660</v>
      </c>
      <c r="G23" s="955">
        <f>H23/C23</f>
        <v>0.25</v>
      </c>
      <c r="H23" s="368">
        <v>165</v>
      </c>
      <c r="I23" s="358">
        <f>J23/C23</f>
        <v>0.25</v>
      </c>
      <c r="J23" s="368">
        <v>165</v>
      </c>
      <c r="K23" s="358">
        <f>L23/C23</f>
        <v>0.25</v>
      </c>
      <c r="L23" s="368">
        <v>165</v>
      </c>
      <c r="M23" s="358">
        <f>N23/C23</f>
        <v>0.25</v>
      </c>
      <c r="N23" s="368">
        <v>165</v>
      </c>
      <c r="O23" s="1223"/>
    </row>
    <row r="24" spans="1:15" customHeight="1" ht="11.25" s="941" customFormat="1">
      <c r="A24" s="1220">
        <v>13</v>
      </c>
      <c r="B24" s="1221" t="s">
        <v>2073</v>
      </c>
      <c r="C24" s="782">
        <f>F24/D24</f>
        <v>456</v>
      </c>
      <c r="D24" s="1222">
        <v>1</v>
      </c>
      <c r="E24" s="156" t="s">
        <v>214</v>
      </c>
      <c r="F24" s="782">
        <v>456</v>
      </c>
      <c r="G24" s="955">
        <f>H24/C24</f>
        <v>0.25</v>
      </c>
      <c r="H24" s="368">
        <v>114</v>
      </c>
      <c r="I24" s="358">
        <f>J24/C24</f>
        <v>0.25</v>
      </c>
      <c r="J24" s="368">
        <v>114</v>
      </c>
      <c r="K24" s="358">
        <f>L24/C24</f>
        <v>0.25</v>
      </c>
      <c r="L24" s="368">
        <v>114</v>
      </c>
      <c r="M24" s="358">
        <f>N24/C24</f>
        <v>0.25</v>
      </c>
      <c r="N24" s="368">
        <v>114</v>
      </c>
      <c r="O24" s="1223"/>
    </row>
    <row r="25" spans="1:15" customHeight="1" ht="11.25" s="941" customFormat="1">
      <c r="A25" s="1220">
        <v>14</v>
      </c>
      <c r="B25" s="1221" t="s">
        <v>2074</v>
      </c>
      <c r="C25" s="782">
        <f>F25/D25</f>
        <v>180</v>
      </c>
      <c r="D25" s="1222">
        <v>1</v>
      </c>
      <c r="E25" s="156" t="s">
        <v>214</v>
      </c>
      <c r="F25" s="782">
        <v>180</v>
      </c>
      <c r="G25" s="955">
        <f>H25/C25</f>
        <v>0.25</v>
      </c>
      <c r="H25" s="368">
        <v>45</v>
      </c>
      <c r="I25" s="358">
        <f>J25/C25</f>
        <v>0.25</v>
      </c>
      <c r="J25" s="368">
        <v>45</v>
      </c>
      <c r="K25" s="358">
        <f>L25/C25</f>
        <v>0.25</v>
      </c>
      <c r="L25" s="368">
        <v>45</v>
      </c>
      <c r="M25" s="358">
        <f>N25/C25</f>
        <v>0.25</v>
      </c>
      <c r="N25" s="368">
        <v>45</v>
      </c>
      <c r="O25" s="1223"/>
    </row>
    <row r="26" spans="1:15" customHeight="1" ht="11.25" s="941" customFormat="1">
      <c r="A26" s="961">
        <v>15</v>
      </c>
      <c r="B26" s="1221" t="s">
        <v>2075</v>
      </c>
      <c r="C26" s="782">
        <f>F26/D26</f>
        <v>560</v>
      </c>
      <c r="D26" s="1222">
        <v>3</v>
      </c>
      <c r="E26" s="156" t="s">
        <v>158</v>
      </c>
      <c r="F26" s="782">
        <v>1680</v>
      </c>
      <c r="G26" s="955">
        <f>H26/C26</f>
        <v>0.75</v>
      </c>
      <c r="H26" s="368">
        <v>420</v>
      </c>
      <c r="I26" s="358">
        <f>J26/C26</f>
        <v>0.75</v>
      </c>
      <c r="J26" s="368">
        <v>420</v>
      </c>
      <c r="K26" s="358">
        <f>L26/C26</f>
        <v>0.75</v>
      </c>
      <c r="L26" s="368">
        <v>420</v>
      </c>
      <c r="M26" s="358">
        <f>N26/C26</f>
        <v>0.75</v>
      </c>
      <c r="N26" s="368">
        <v>420</v>
      </c>
      <c r="O26" s="1223"/>
    </row>
    <row r="27" spans="1:15" customHeight="1" ht="11.25" s="941" customFormat="1">
      <c r="A27" s="961">
        <v>16</v>
      </c>
      <c r="B27" s="1221" t="s">
        <v>2076</v>
      </c>
      <c r="C27" s="782">
        <f>F27/D27</f>
        <v>1000</v>
      </c>
      <c r="D27" s="1222">
        <v>2</v>
      </c>
      <c r="E27" s="156" t="s">
        <v>26</v>
      </c>
      <c r="F27" s="782">
        <v>2000</v>
      </c>
      <c r="G27" s="955">
        <f>H27/C27</f>
        <v>1</v>
      </c>
      <c r="H27" s="368">
        <v>1000</v>
      </c>
      <c r="I27" s="358">
        <f>J27/C27</f>
        <v>1</v>
      </c>
      <c r="J27" s="368">
        <v>1000</v>
      </c>
      <c r="K27" s="358"/>
      <c r="L27" s="368"/>
      <c r="M27" s="358"/>
      <c r="N27" s="368"/>
      <c r="O27" s="1223"/>
    </row>
    <row r="28" spans="1:15" customHeight="1" ht="11.25" s="941" customFormat="1">
      <c r="A28" s="1220">
        <v>17</v>
      </c>
      <c r="B28" s="1221" t="s">
        <v>2077</v>
      </c>
      <c r="C28" s="782">
        <f>F28/D28</f>
        <v>608</v>
      </c>
      <c r="D28" s="1222">
        <v>3</v>
      </c>
      <c r="E28" s="156" t="s">
        <v>158</v>
      </c>
      <c r="F28" s="782">
        <v>1824</v>
      </c>
      <c r="G28" s="955">
        <f>H28/C28</f>
        <v>0.75</v>
      </c>
      <c r="H28" s="368">
        <v>456</v>
      </c>
      <c r="I28" s="358">
        <f>J28/C28</f>
        <v>0.75</v>
      </c>
      <c r="J28" s="368">
        <v>456</v>
      </c>
      <c r="K28" s="358">
        <f>L28/C28</f>
        <v>0.75</v>
      </c>
      <c r="L28" s="368">
        <v>456</v>
      </c>
      <c r="M28" s="358">
        <f>N28/C28</f>
        <v>0.75</v>
      </c>
      <c r="N28" s="368">
        <v>456</v>
      </c>
      <c r="O28" s="1223"/>
    </row>
    <row r="29" spans="1:15" customHeight="1" ht="11.25" s="941" customFormat="1">
      <c r="A29" s="961">
        <v>18</v>
      </c>
      <c r="B29" s="1224" t="s">
        <v>2078</v>
      </c>
      <c r="C29" s="782">
        <f>F29/D29</f>
        <v>336</v>
      </c>
      <c r="D29" s="1222">
        <v>6</v>
      </c>
      <c r="E29" s="156" t="s">
        <v>158</v>
      </c>
      <c r="F29" s="782">
        <v>2016</v>
      </c>
      <c r="G29" s="955">
        <f>H29/C29</f>
        <v>1.5</v>
      </c>
      <c r="H29" s="368">
        <v>504</v>
      </c>
      <c r="I29" s="358">
        <f>J29/C29</f>
        <v>1.5</v>
      </c>
      <c r="J29" s="368">
        <v>504</v>
      </c>
      <c r="K29" s="358">
        <f>L29/C29</f>
        <v>1.5</v>
      </c>
      <c r="L29" s="368">
        <v>504</v>
      </c>
      <c r="M29" s="358">
        <f>N29/C29</f>
        <v>1.5</v>
      </c>
      <c r="N29" s="368">
        <v>504</v>
      </c>
      <c r="O29" s="1223"/>
    </row>
    <row r="30" spans="1:15" customHeight="1" ht="11.25" s="941" customFormat="1">
      <c r="A30" s="961">
        <v>19</v>
      </c>
      <c r="B30" s="1221" t="s">
        <v>2079</v>
      </c>
      <c r="C30" s="782">
        <f>F30/D30</f>
        <v>21.6</v>
      </c>
      <c r="D30" s="1222">
        <v>100</v>
      </c>
      <c r="E30" s="156" t="s">
        <v>26</v>
      </c>
      <c r="F30" s="368">
        <v>2160</v>
      </c>
      <c r="G30" s="955">
        <f>H30/C30</f>
        <v>25</v>
      </c>
      <c r="H30" s="1225">
        <v>540</v>
      </c>
      <c r="I30" s="358">
        <f>J30/C30</f>
        <v>25</v>
      </c>
      <c r="J30" s="1225">
        <v>540</v>
      </c>
      <c r="K30" s="358">
        <f>L30/C30</f>
        <v>25</v>
      </c>
      <c r="L30" s="1225">
        <v>540</v>
      </c>
      <c r="M30" s="358">
        <f>N30/C30</f>
        <v>25</v>
      </c>
      <c r="N30" s="1225">
        <v>540</v>
      </c>
      <c r="O30" s="1223"/>
    </row>
    <row r="31" spans="1:15" customHeight="1" ht="11.25" s="941" customFormat="1">
      <c r="A31" s="1220">
        <v>20</v>
      </c>
      <c r="B31" s="1221" t="s">
        <v>2080</v>
      </c>
      <c r="C31" s="782">
        <f>F31/D31</f>
        <v>18</v>
      </c>
      <c r="D31" s="1222">
        <v>100</v>
      </c>
      <c r="E31" s="156" t="s">
        <v>43</v>
      </c>
      <c r="F31" s="368">
        <v>1800</v>
      </c>
      <c r="G31" s="955">
        <f>H31/C31</f>
        <v>25</v>
      </c>
      <c r="H31" s="957">
        <v>450</v>
      </c>
      <c r="I31" s="358">
        <f>J31/C31</f>
        <v>25</v>
      </c>
      <c r="J31" s="957">
        <v>450</v>
      </c>
      <c r="K31" s="358">
        <f>L31/C31</f>
        <v>25</v>
      </c>
      <c r="L31" s="957">
        <v>450</v>
      </c>
      <c r="M31" s="358">
        <f>N31/C31</f>
        <v>25</v>
      </c>
      <c r="N31" s="957">
        <v>450</v>
      </c>
      <c r="O31" s="1223"/>
    </row>
    <row r="32" spans="1:15" customHeight="1" ht="11.25" s="941" customFormat="1">
      <c r="A32" s="961">
        <v>21</v>
      </c>
      <c r="B32" s="1226" t="s">
        <v>2081</v>
      </c>
      <c r="C32" s="782">
        <f>F32/D32</f>
        <v>420</v>
      </c>
      <c r="D32" s="1222">
        <v>10</v>
      </c>
      <c r="E32" s="156" t="s">
        <v>26</v>
      </c>
      <c r="F32" s="368">
        <v>4200</v>
      </c>
      <c r="G32" s="955">
        <f>H32/C32</f>
        <v>2.5</v>
      </c>
      <c r="H32" s="957">
        <v>1050</v>
      </c>
      <c r="I32" s="358">
        <f>J32/C32</f>
        <v>2.5</v>
      </c>
      <c r="J32" s="957">
        <v>1050</v>
      </c>
      <c r="K32" s="358">
        <f>L32/C32</f>
        <v>2.5</v>
      </c>
      <c r="L32" s="957">
        <v>1050</v>
      </c>
      <c r="M32" s="358">
        <f>N32/C32</f>
        <v>2.5</v>
      </c>
      <c r="N32" s="957">
        <v>1050</v>
      </c>
      <c r="O32" s="1223"/>
    </row>
    <row r="33" spans="1:15" customHeight="1" ht="11.25" s="941" customFormat="1">
      <c r="A33" s="961">
        <v>22</v>
      </c>
      <c r="B33" s="1221" t="s">
        <v>2082</v>
      </c>
      <c r="C33" s="782">
        <f>F33/D33</f>
        <v>420</v>
      </c>
      <c r="D33" s="1222">
        <v>10</v>
      </c>
      <c r="E33" s="156" t="s">
        <v>43</v>
      </c>
      <c r="F33" s="368">
        <v>4200</v>
      </c>
      <c r="G33" s="955">
        <f>H33/C33</f>
        <v>2.5</v>
      </c>
      <c r="H33" s="957">
        <v>1050</v>
      </c>
      <c r="I33" s="358">
        <f>J33/C33</f>
        <v>2.5</v>
      </c>
      <c r="J33" s="957">
        <v>1050</v>
      </c>
      <c r="K33" s="358">
        <f>L33/C33</f>
        <v>2.5</v>
      </c>
      <c r="L33" s="957">
        <v>1050</v>
      </c>
      <c r="M33" s="358">
        <f>N33/C33</f>
        <v>2.5</v>
      </c>
      <c r="N33" s="957">
        <v>1050</v>
      </c>
      <c r="O33" s="1223"/>
    </row>
    <row r="34" spans="1:15" customHeight="1" ht="11.25" s="941" customFormat="1">
      <c r="A34" s="1220">
        <v>23</v>
      </c>
      <c r="B34" s="1221" t="s">
        <v>2083</v>
      </c>
      <c r="C34" s="782">
        <f>F34/D34</f>
        <v>600</v>
      </c>
      <c r="D34" s="1222">
        <v>1</v>
      </c>
      <c r="E34" s="156" t="s">
        <v>817</v>
      </c>
      <c r="F34" s="368">
        <v>600</v>
      </c>
      <c r="G34" s="955">
        <f>H34/C34</f>
        <v>0.25</v>
      </c>
      <c r="H34" s="957">
        <v>150</v>
      </c>
      <c r="I34" s="358">
        <f>J34/C34</f>
        <v>0.25</v>
      </c>
      <c r="J34" s="957">
        <v>150</v>
      </c>
      <c r="K34" s="358">
        <f>L34/C34</f>
        <v>0.25</v>
      </c>
      <c r="L34" s="957">
        <v>150</v>
      </c>
      <c r="M34" s="358">
        <f>N34/C34</f>
        <v>0.25</v>
      </c>
      <c r="N34" s="957">
        <v>150</v>
      </c>
      <c r="O34" s="1223"/>
    </row>
    <row r="35" spans="1:15" customHeight="1" ht="11.25" s="941" customFormat="1">
      <c r="A35" s="1220">
        <v>24</v>
      </c>
      <c r="B35" s="1221" t="s">
        <v>687</v>
      </c>
      <c r="C35" s="782">
        <f>F35/D35</f>
        <v>12</v>
      </c>
      <c r="D35" s="1222">
        <v>100</v>
      </c>
      <c r="E35" s="156" t="s">
        <v>43</v>
      </c>
      <c r="F35" s="368">
        <v>1200</v>
      </c>
      <c r="G35" s="955">
        <f>H35/C35</f>
        <v>25</v>
      </c>
      <c r="H35" s="957">
        <v>300</v>
      </c>
      <c r="I35" s="358">
        <f>J35/C35</f>
        <v>25</v>
      </c>
      <c r="J35" s="957">
        <v>300</v>
      </c>
      <c r="K35" s="358">
        <f>L35/C35</f>
        <v>25</v>
      </c>
      <c r="L35" s="957">
        <v>300</v>
      </c>
      <c r="M35" s="358">
        <f>N35/C35</f>
        <v>25</v>
      </c>
      <c r="N35" s="957">
        <v>300</v>
      </c>
      <c r="O35" s="1223"/>
    </row>
    <row r="36" spans="1:15" customHeight="1" ht="11.25" s="941" customFormat="1">
      <c r="A36" s="961">
        <v>25</v>
      </c>
      <c r="B36" s="1221" t="s">
        <v>2084</v>
      </c>
      <c r="C36" s="782">
        <f>F36/D36</f>
        <v>50.4</v>
      </c>
      <c r="D36" s="1222">
        <v>10</v>
      </c>
      <c r="E36" s="156" t="s">
        <v>158</v>
      </c>
      <c r="F36" s="368">
        <v>504</v>
      </c>
      <c r="G36" s="955">
        <f>H36/C36</f>
        <v>2.5</v>
      </c>
      <c r="H36" s="957">
        <v>126</v>
      </c>
      <c r="I36" s="358">
        <f>J36/C36</f>
        <v>2.5</v>
      </c>
      <c r="J36" s="957">
        <v>126</v>
      </c>
      <c r="K36" s="358">
        <f>L36/C36</f>
        <v>2.5</v>
      </c>
      <c r="L36" s="957">
        <v>126</v>
      </c>
      <c r="M36" s="358">
        <f>N36/C36</f>
        <v>2.5</v>
      </c>
      <c r="N36" s="957">
        <v>126</v>
      </c>
      <c r="O36" s="1223"/>
    </row>
    <row r="37" spans="1:15" customHeight="1" ht="11.25" s="941" customFormat="1">
      <c r="A37" s="961">
        <v>26</v>
      </c>
      <c r="B37" s="1221" t="s">
        <v>2085</v>
      </c>
      <c r="C37" s="782">
        <f>F37/D37</f>
        <v>320</v>
      </c>
      <c r="D37" s="1222">
        <v>3</v>
      </c>
      <c r="E37" s="156" t="s">
        <v>214</v>
      </c>
      <c r="F37" s="368">
        <v>960</v>
      </c>
      <c r="G37" s="955">
        <f>H37/C37</f>
        <v>0.75</v>
      </c>
      <c r="H37" s="957">
        <v>240</v>
      </c>
      <c r="I37" s="358">
        <f>J37/C37</f>
        <v>0.75</v>
      </c>
      <c r="J37" s="957">
        <v>240</v>
      </c>
      <c r="K37" s="358">
        <f>L37/C37</f>
        <v>0.75</v>
      </c>
      <c r="L37" s="957">
        <v>240</v>
      </c>
      <c r="M37" s="358">
        <f>N37/C37</f>
        <v>0.75</v>
      </c>
      <c r="N37" s="957">
        <v>240</v>
      </c>
      <c r="O37" s="1223"/>
    </row>
    <row r="38" spans="1:15" customHeight="1" ht="11.25" s="941" customFormat="1">
      <c r="A38" s="1220">
        <v>27</v>
      </c>
      <c r="B38" s="1221" t="s">
        <v>2086</v>
      </c>
      <c r="C38" s="782">
        <f>F38/D38</f>
        <v>21</v>
      </c>
      <c r="D38" s="1222">
        <v>20</v>
      </c>
      <c r="E38" s="156" t="s">
        <v>41</v>
      </c>
      <c r="F38" s="368">
        <v>420</v>
      </c>
      <c r="G38" s="955">
        <f>H38/C38</f>
        <v>5</v>
      </c>
      <c r="H38" s="957">
        <v>105</v>
      </c>
      <c r="I38" s="358">
        <f>J38/C38</f>
        <v>5</v>
      </c>
      <c r="J38" s="957">
        <v>105</v>
      </c>
      <c r="K38" s="358">
        <f>L38/C38</f>
        <v>5</v>
      </c>
      <c r="L38" s="957">
        <v>105</v>
      </c>
      <c r="M38" s="358">
        <f>N38/C38</f>
        <v>5</v>
      </c>
      <c r="N38" s="957">
        <v>105</v>
      </c>
      <c r="O38" s="1223"/>
    </row>
    <row r="39" spans="1:15" customHeight="1" ht="11.25" s="941" customFormat="1">
      <c r="A39" s="961">
        <v>28</v>
      </c>
      <c r="B39" s="1221" t="s">
        <v>2087</v>
      </c>
      <c r="C39" s="782">
        <f>F39/D39</f>
        <v>50</v>
      </c>
      <c r="D39" s="1222">
        <v>20</v>
      </c>
      <c r="E39" s="156" t="s">
        <v>944</v>
      </c>
      <c r="F39" s="368">
        <v>1000</v>
      </c>
      <c r="G39" s="955">
        <f>H39/C39</f>
        <v>5</v>
      </c>
      <c r="H39" s="957">
        <v>250</v>
      </c>
      <c r="I39" s="358">
        <f>J39/C39</f>
        <v>5</v>
      </c>
      <c r="J39" s="957">
        <v>250</v>
      </c>
      <c r="K39" s="358">
        <f>L39/C39</f>
        <v>5</v>
      </c>
      <c r="L39" s="957">
        <v>250</v>
      </c>
      <c r="M39" s="358">
        <f>N39/C39</f>
        <v>5</v>
      </c>
      <c r="N39" s="957">
        <v>250</v>
      </c>
      <c r="O39" s="1223"/>
    </row>
    <row r="40" spans="1:15" customHeight="1" ht="11.25" s="941" customFormat="1">
      <c r="A40" s="961">
        <v>29</v>
      </c>
      <c r="B40" s="1221" t="s">
        <v>2088</v>
      </c>
      <c r="C40" s="782">
        <f>F40/D40</f>
        <v>550</v>
      </c>
      <c r="D40" s="1222">
        <v>2</v>
      </c>
      <c r="E40" s="156" t="s">
        <v>43</v>
      </c>
      <c r="F40" s="368">
        <v>1100</v>
      </c>
      <c r="G40" s="955">
        <f>H40/C40</f>
        <v>1</v>
      </c>
      <c r="H40" s="957">
        <v>550</v>
      </c>
      <c r="I40" s="358">
        <f>J40/C40</f>
        <v>1</v>
      </c>
      <c r="J40" s="957">
        <v>550</v>
      </c>
      <c r="K40" s="358"/>
      <c r="L40" s="957"/>
      <c r="M40" s="358"/>
      <c r="N40" s="957"/>
      <c r="O40" s="1223"/>
    </row>
    <row r="41" spans="1:15" customHeight="1" ht="11.25" s="941" customFormat="1">
      <c r="A41" s="1220">
        <v>30</v>
      </c>
      <c r="B41" s="1221" t="s">
        <v>2089</v>
      </c>
      <c r="C41" s="782">
        <f>F41/D41</f>
        <v>100</v>
      </c>
      <c r="D41" s="1222">
        <v>2</v>
      </c>
      <c r="E41" s="156" t="s">
        <v>43</v>
      </c>
      <c r="F41" s="368">
        <v>200</v>
      </c>
      <c r="G41" s="955">
        <f>H41/C41</f>
        <v>2</v>
      </c>
      <c r="H41" s="957">
        <v>200</v>
      </c>
      <c r="I41" s="358"/>
      <c r="J41" s="957"/>
      <c r="K41" s="358"/>
      <c r="L41" s="957"/>
      <c r="M41" s="358"/>
      <c r="N41" s="957"/>
      <c r="O41" s="1223"/>
    </row>
    <row r="42" spans="1:15" customHeight="1" ht="11.25" s="941" customFormat="1">
      <c r="A42" s="961">
        <v>31</v>
      </c>
      <c r="B42" s="1221" t="s">
        <v>123</v>
      </c>
      <c r="C42" s="782">
        <f>F42/D42</f>
        <v>36</v>
      </c>
      <c r="D42" s="1222">
        <v>100</v>
      </c>
      <c r="E42" s="156" t="s">
        <v>2090</v>
      </c>
      <c r="F42" s="368">
        <v>3600</v>
      </c>
      <c r="G42" s="955">
        <f>H42/C42</f>
        <v>25</v>
      </c>
      <c r="H42" s="957">
        <v>900</v>
      </c>
      <c r="I42" s="358">
        <f>J42/C42</f>
        <v>25</v>
      </c>
      <c r="J42" s="957">
        <v>900</v>
      </c>
      <c r="K42" s="358">
        <f>L42/C42</f>
        <v>25</v>
      </c>
      <c r="L42" s="957">
        <v>900</v>
      </c>
      <c r="M42" s="358">
        <f>N42/C42</f>
        <v>25</v>
      </c>
      <c r="N42" s="957">
        <v>900</v>
      </c>
      <c r="O42" s="1223"/>
    </row>
    <row r="43" spans="1:15" customHeight="1" ht="11.25" s="941" customFormat="1">
      <c r="A43" s="961">
        <v>32</v>
      </c>
      <c r="B43" s="135" t="s">
        <v>2091</v>
      </c>
      <c r="C43" s="782">
        <f>F43/D43</f>
        <v>87.5</v>
      </c>
      <c r="D43" s="156">
        <v>200</v>
      </c>
      <c r="E43" s="156" t="s">
        <v>43</v>
      </c>
      <c r="F43" s="368">
        <v>17500</v>
      </c>
      <c r="G43" s="955">
        <f>H43/C43</f>
        <v>100</v>
      </c>
      <c r="H43" s="957">
        <v>8750</v>
      </c>
      <c r="I43" s="358">
        <f>J43/C43</f>
        <v>100</v>
      </c>
      <c r="J43" s="957">
        <v>8750</v>
      </c>
      <c r="K43" s="358"/>
      <c r="L43" s="957"/>
      <c r="M43" s="358"/>
      <c r="N43" s="957"/>
      <c r="O43" s="1223"/>
    </row>
    <row r="44" spans="1:15" customHeight="1" ht="11.25" s="941" customFormat="1">
      <c r="A44" s="961">
        <v>33</v>
      </c>
      <c r="B44" s="1227" t="s">
        <v>626</v>
      </c>
      <c r="C44" s="782">
        <f>F44/D44</f>
        <v>78</v>
      </c>
      <c r="D44" s="955">
        <v>2000</v>
      </c>
      <c r="E44" s="156" t="s">
        <v>690</v>
      </c>
      <c r="F44" s="368">
        <v>156000</v>
      </c>
      <c r="G44" s="955">
        <f>H44/C44</f>
        <v>500</v>
      </c>
      <c r="H44" s="957">
        <v>39000</v>
      </c>
      <c r="I44" s="358">
        <f>J44/C44</f>
        <v>500</v>
      </c>
      <c r="J44" s="957">
        <v>39000</v>
      </c>
      <c r="K44" s="358">
        <f>L44/C44</f>
        <v>500</v>
      </c>
      <c r="L44" s="957">
        <v>39000</v>
      </c>
      <c r="M44" s="358">
        <f>N44/C44</f>
        <v>500</v>
      </c>
      <c r="N44" s="957">
        <v>39000</v>
      </c>
      <c r="O44" s="1223"/>
    </row>
    <row r="45" spans="1:15" customHeight="1" ht="11.25" s="941" customFormat="1">
      <c r="A45" s="961">
        <v>34</v>
      </c>
      <c r="B45" s="1227" t="s">
        <v>130</v>
      </c>
      <c r="C45" s="782">
        <f>F45/D45</f>
        <v>50</v>
      </c>
      <c r="D45" s="955">
        <v>800</v>
      </c>
      <c r="E45" s="156" t="s">
        <v>690</v>
      </c>
      <c r="F45" s="368">
        <v>40000</v>
      </c>
      <c r="G45" s="955">
        <f>H45/C45</f>
        <v>200</v>
      </c>
      <c r="H45" s="957">
        <v>10000</v>
      </c>
      <c r="I45" s="358">
        <f>J45/C45</f>
        <v>200</v>
      </c>
      <c r="J45" s="957">
        <v>10000</v>
      </c>
      <c r="K45" s="358">
        <f>L45/C45</f>
        <v>200</v>
      </c>
      <c r="L45" s="957">
        <v>10000</v>
      </c>
      <c r="M45" s="358">
        <f>N45/C45</f>
        <v>200</v>
      </c>
      <c r="N45" s="957">
        <v>10000</v>
      </c>
      <c r="O45" s="1223"/>
    </row>
    <row r="46" spans="1:15">
      <c r="A46" s="962" t="s">
        <v>141</v>
      </c>
      <c r="B46" s="1228"/>
      <c r="C46" s="967">
        <f>SUM(C12:C45)</f>
        <v>8747.7</v>
      </c>
      <c r="D46" s="1229">
        <f>SUM(D12:D45)</f>
        <v>3737</v>
      </c>
      <c r="E46" s="1230"/>
      <c r="F46" s="967">
        <v>333676.8</v>
      </c>
      <c r="G46" s="968">
        <f>SUM(G12:G45)</f>
        <v>986.75</v>
      </c>
      <c r="H46" s="969">
        <f>SUM(H12:H45)</f>
        <v>74816</v>
      </c>
      <c r="I46" s="968">
        <f>SUM(I12:I45)</f>
        <v>984.75</v>
      </c>
      <c r="J46" s="969">
        <f>SUM(J12:J45)</f>
        <v>74616</v>
      </c>
      <c r="K46" s="968">
        <f>SUM(K12:K45)</f>
        <v>882.75</v>
      </c>
      <c r="L46" s="969">
        <f>SUM(L12:L45)</f>
        <v>64316</v>
      </c>
      <c r="M46" s="968">
        <f>SUM(M12:M45)</f>
        <v>882.75</v>
      </c>
      <c r="N46" s="969">
        <f>SUM(N12:N45)</f>
        <v>64316</v>
      </c>
    </row>
    <row r="54" spans="1:15">
      <c r="F54" s="77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0:H10"/>
    <mergeCell ref="I10:J10"/>
    <mergeCell ref="K10:L10"/>
    <mergeCell ref="M10:N10"/>
    <mergeCell ref="A46:B46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F4:I4"/>
    <mergeCell ref="A6:D6"/>
    <mergeCell ref="A7:E7"/>
    <mergeCell ref="F7:J7"/>
    <mergeCell ref="K7:N7"/>
  </mergeCells>
  <printOptions gridLines="false" gridLinesSet="true"/>
  <pageMargins left="0.43307086614173" right="0.23622047244094" top="0.19685039370079" bottom="0" header="0.31496062992126" footer="0.31496062992126"/>
  <pageSetup paperSize="14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0"/>
  <sheetViews>
    <sheetView tabSelected="0" workbookViewId="0" view="pageBreakPreview" showGridLines="true" showRowColHeaders="1">
      <selection activeCell="A107" sqref="A107:E107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8.42578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9" max="9" width="8.28515625" customWidth="true" style="0"/>
    <col min="10" max="10" width="9.85546875" customWidth="true" style="0"/>
    <col min="11" max="11" width="8.28515625" customWidth="true" style="0"/>
    <col min="12" max="12" width="11.85546875" customWidth="true" style="0"/>
    <col min="13" max="13" width="7.7109375" customWidth="true" style="0"/>
    <col min="14" max="14" width="10.28515625" customWidth="true" style="0"/>
  </cols>
  <sheetData>
    <row r="1" spans="1:14">
      <c r="A1" s="181" t="s">
        <v>0</v>
      </c>
      <c r="B1" s="181"/>
      <c r="C1" s="181"/>
    </row>
    <row r="2" spans="1:14">
      <c r="A2" s="182"/>
      <c r="B2" s="181"/>
      <c r="C2" s="181"/>
    </row>
    <row r="3" spans="1:14" customHeight="1" ht="15.75">
      <c r="F3" s="32" t="s">
        <v>1</v>
      </c>
      <c r="G3" s="32"/>
      <c r="H3" s="32"/>
      <c r="I3" s="32"/>
    </row>
    <row r="4" spans="1:14">
      <c r="G4" s="35" t="s">
        <v>2</v>
      </c>
      <c r="H4" s="35"/>
    </row>
    <row r="6" spans="1:14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752</v>
      </c>
      <c r="L7" s="43"/>
      <c r="M7" s="43"/>
      <c r="N7" s="43"/>
    </row>
    <row r="8" spans="1:14">
      <c r="A8" s="184" t="s">
        <v>2092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4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4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4">
      <c r="A11" s="47"/>
      <c r="B11" s="187"/>
      <c r="C11" s="187"/>
      <c r="D11" s="220" t="s">
        <v>22</v>
      </c>
      <c r="E11" s="220" t="s">
        <v>13</v>
      </c>
      <c r="F11" s="187"/>
      <c r="G11" s="221" t="s">
        <v>23</v>
      </c>
      <c r="H11" s="220" t="s">
        <v>24</v>
      </c>
      <c r="I11" s="220" t="s">
        <v>23</v>
      </c>
      <c r="J11" s="220" t="s">
        <v>24</v>
      </c>
      <c r="K11" s="220" t="s">
        <v>23</v>
      </c>
      <c r="L11" s="220" t="s">
        <v>24</v>
      </c>
      <c r="M11" s="57" t="s">
        <v>23</v>
      </c>
      <c r="N11" s="57" t="s">
        <v>24</v>
      </c>
    </row>
    <row r="12" spans="1:14">
      <c r="A12" s="188">
        <v>1</v>
      </c>
      <c r="B12" s="261" t="s">
        <v>2093</v>
      </c>
      <c r="C12" s="1231">
        <v>360</v>
      </c>
      <c r="D12" s="274">
        <v>7</v>
      </c>
      <c r="E12" s="274" t="s">
        <v>1313</v>
      </c>
      <c r="F12" s="516">
        <f>C12*D12</f>
        <v>2520</v>
      </c>
      <c r="G12" s="436">
        <f>H12/C12</f>
        <v>5</v>
      </c>
      <c r="H12" s="1232">
        <f>C12*5</f>
        <v>1800</v>
      </c>
      <c r="I12" s="430"/>
      <c r="J12" s="519"/>
      <c r="K12" s="1233">
        <f>D12-G12</f>
        <v>2</v>
      </c>
      <c r="L12" s="1232">
        <f>K12*C12</f>
        <v>720</v>
      </c>
      <c r="M12" s="713"/>
      <c r="N12" s="431"/>
    </row>
    <row r="13" spans="1:14">
      <c r="A13" s="199">
        <v>2</v>
      </c>
      <c r="B13" s="261" t="s">
        <v>2094</v>
      </c>
      <c r="C13" s="1231">
        <v>430</v>
      </c>
      <c r="D13" s="274">
        <v>7</v>
      </c>
      <c r="E13" s="274" t="s">
        <v>1313</v>
      </c>
      <c r="F13" s="516">
        <f>C13*D13</f>
        <v>3010</v>
      </c>
      <c r="G13" s="436">
        <f>H13/C13</f>
        <v>4</v>
      </c>
      <c r="H13" s="1232">
        <f>C13*4</f>
        <v>1720</v>
      </c>
      <c r="I13" s="430"/>
      <c r="J13" s="519"/>
      <c r="K13" s="1233">
        <f>D13-G13</f>
        <v>3</v>
      </c>
      <c r="L13" s="1232">
        <f>K13*C13</f>
        <v>1290</v>
      </c>
      <c r="M13" s="713"/>
      <c r="N13" s="434"/>
    </row>
    <row r="14" spans="1:14">
      <c r="A14" s="199">
        <v>3</v>
      </c>
      <c r="B14" s="261" t="s">
        <v>2095</v>
      </c>
      <c r="C14" s="1231">
        <v>430</v>
      </c>
      <c r="D14" s="274">
        <v>7</v>
      </c>
      <c r="E14" s="274" t="s">
        <v>1313</v>
      </c>
      <c r="F14" s="516">
        <f>C14*D14</f>
        <v>3010</v>
      </c>
      <c r="G14" s="436">
        <f>H14/C14</f>
        <v>4</v>
      </c>
      <c r="H14" s="1232">
        <f>C14*4</f>
        <v>1720</v>
      </c>
      <c r="I14" s="430"/>
      <c r="J14" s="519"/>
      <c r="K14" s="1233">
        <f>D14-G14</f>
        <v>3</v>
      </c>
      <c r="L14" s="1232">
        <f>K14*C14</f>
        <v>1290</v>
      </c>
      <c r="M14" s="713"/>
      <c r="N14" s="428"/>
    </row>
    <row r="15" spans="1:14">
      <c r="A15" s="199">
        <v>4</v>
      </c>
      <c r="B15" s="261" t="s">
        <v>2096</v>
      </c>
      <c r="C15" s="1231">
        <v>430</v>
      </c>
      <c r="D15" s="274">
        <v>7</v>
      </c>
      <c r="E15" s="274" t="s">
        <v>1313</v>
      </c>
      <c r="F15" s="516">
        <f>C15*D15</f>
        <v>3010</v>
      </c>
      <c r="G15" s="436">
        <f>H15/C15</f>
        <v>4</v>
      </c>
      <c r="H15" s="1232">
        <f>C15*4</f>
        <v>1720</v>
      </c>
      <c r="I15" s="430"/>
      <c r="J15" s="519"/>
      <c r="K15" s="1233">
        <f>D15-G15</f>
        <v>3</v>
      </c>
      <c r="L15" s="1232">
        <f>K15*C15</f>
        <v>1290</v>
      </c>
      <c r="M15" s="713"/>
      <c r="N15" s="431"/>
    </row>
    <row r="16" spans="1:14">
      <c r="A16" s="199">
        <v>5</v>
      </c>
      <c r="B16" s="261" t="s">
        <v>1317</v>
      </c>
      <c r="C16" s="1231">
        <v>7</v>
      </c>
      <c r="D16" s="274">
        <v>32</v>
      </c>
      <c r="E16" s="274" t="s">
        <v>1155</v>
      </c>
      <c r="F16" s="516">
        <f>C16*D16</f>
        <v>224</v>
      </c>
      <c r="G16" s="436">
        <f>H16/C16</f>
        <v>10</v>
      </c>
      <c r="H16" s="1232">
        <f>C16*10</f>
        <v>70</v>
      </c>
      <c r="I16" s="430"/>
      <c r="J16" s="523"/>
      <c r="K16" s="1233">
        <f>D16-G16</f>
        <v>22</v>
      </c>
      <c r="L16" s="1232">
        <f>K16*C16</f>
        <v>154</v>
      </c>
      <c r="M16" s="713"/>
      <c r="N16" s="434"/>
    </row>
    <row r="17" spans="1:14">
      <c r="A17" s="199">
        <v>6</v>
      </c>
      <c r="B17" s="261" t="s">
        <v>2097</v>
      </c>
      <c r="C17" s="1231">
        <v>7</v>
      </c>
      <c r="D17" s="274">
        <v>31</v>
      </c>
      <c r="E17" s="274" t="s">
        <v>1155</v>
      </c>
      <c r="F17" s="516">
        <f>C17*D17</f>
        <v>217</v>
      </c>
      <c r="G17" s="436">
        <f>H17/C17</f>
        <v>10</v>
      </c>
      <c r="H17" s="1232">
        <f>C17*10</f>
        <v>70</v>
      </c>
      <c r="I17" s="430"/>
      <c r="J17" s="519"/>
      <c r="K17" s="1233">
        <f>D17-G17</f>
        <v>21</v>
      </c>
      <c r="L17" s="1232">
        <f>K17*C17</f>
        <v>147</v>
      </c>
      <c r="M17" s="713"/>
      <c r="N17" s="431"/>
    </row>
    <row r="18" spans="1:14">
      <c r="A18" s="199">
        <v>7</v>
      </c>
      <c r="B18" s="261" t="s">
        <v>2098</v>
      </c>
      <c r="C18" s="1234">
        <v>100</v>
      </c>
      <c r="D18" s="274">
        <v>1</v>
      </c>
      <c r="E18" s="274" t="s">
        <v>1313</v>
      </c>
      <c r="F18" s="516">
        <f>C18*D18</f>
        <v>100</v>
      </c>
      <c r="G18" s="436">
        <f>H18/C18</f>
        <v>1</v>
      </c>
      <c r="H18" s="1232">
        <f>C18*1</f>
        <v>100</v>
      </c>
      <c r="I18" s="430"/>
      <c r="J18" s="523"/>
      <c r="K18" s="1233">
        <f>D18-G18</f>
        <v>0</v>
      </c>
      <c r="L18" s="1232">
        <f>K18*C18</f>
        <v>0</v>
      </c>
      <c r="M18" s="713"/>
      <c r="N18" s="431"/>
    </row>
    <row r="19" spans="1:14">
      <c r="A19" s="199">
        <v>8</v>
      </c>
      <c r="B19" s="261" t="s">
        <v>2099</v>
      </c>
      <c r="C19" s="1231">
        <v>270</v>
      </c>
      <c r="D19" s="274">
        <v>20</v>
      </c>
      <c r="E19" s="274" t="s">
        <v>1319</v>
      </c>
      <c r="F19" s="516">
        <f>C19*D19</f>
        <v>5400</v>
      </c>
      <c r="G19" s="436">
        <f>H19/C19</f>
        <v>7</v>
      </c>
      <c r="H19" s="1232">
        <f>C19*7</f>
        <v>1890</v>
      </c>
      <c r="I19" s="430"/>
      <c r="J19" s="523"/>
      <c r="K19" s="1233">
        <f>D19-G19</f>
        <v>13</v>
      </c>
      <c r="L19" s="1232">
        <f>K19*C19</f>
        <v>3510</v>
      </c>
      <c r="M19" s="713"/>
      <c r="N19" s="428"/>
    </row>
    <row r="20" spans="1:14">
      <c r="A20" s="199">
        <v>9</v>
      </c>
      <c r="B20" s="261" t="s">
        <v>724</v>
      </c>
      <c r="C20" s="1231">
        <v>270</v>
      </c>
      <c r="D20" s="274">
        <v>15</v>
      </c>
      <c r="E20" s="274" t="s">
        <v>1319</v>
      </c>
      <c r="F20" s="516">
        <f>C20*D20</f>
        <v>4050</v>
      </c>
      <c r="G20" s="436">
        <f>H20/C20</f>
        <v>5</v>
      </c>
      <c r="H20" s="1232">
        <f>C20*5</f>
        <v>1350</v>
      </c>
      <c r="I20" s="430"/>
      <c r="J20" s="523"/>
      <c r="K20" s="1233">
        <f>D20-G20</f>
        <v>10</v>
      </c>
      <c r="L20" s="1232">
        <f>K20*C20</f>
        <v>2700</v>
      </c>
      <c r="M20" s="713"/>
      <c r="N20" s="431"/>
    </row>
    <row r="21" spans="1:14">
      <c r="A21" s="199">
        <v>10</v>
      </c>
      <c r="B21" s="261" t="s">
        <v>1325</v>
      </c>
      <c r="C21" s="1231">
        <v>20</v>
      </c>
      <c r="D21" s="274">
        <v>11</v>
      </c>
      <c r="E21" s="274" t="s">
        <v>1326</v>
      </c>
      <c r="F21" s="516">
        <f>C21*D21</f>
        <v>220</v>
      </c>
      <c r="G21" s="436">
        <f>H21/C21</f>
        <v>5</v>
      </c>
      <c r="H21" s="1232">
        <f>C21*5</f>
        <v>100</v>
      </c>
      <c r="I21" s="430"/>
      <c r="J21" s="523"/>
      <c r="K21" s="1233">
        <f>D21-G21</f>
        <v>6</v>
      </c>
      <c r="L21" s="1232">
        <f>K21*C21</f>
        <v>120</v>
      </c>
      <c r="M21" s="713"/>
      <c r="N21" s="434"/>
    </row>
    <row r="22" spans="1:14">
      <c r="A22" s="199">
        <v>11</v>
      </c>
      <c r="B22" s="261" t="s">
        <v>1328</v>
      </c>
      <c r="C22" s="1231">
        <v>320</v>
      </c>
      <c r="D22" s="274">
        <v>1</v>
      </c>
      <c r="E22" s="274" t="s">
        <v>1220</v>
      </c>
      <c r="F22" s="516">
        <f>C22*D22</f>
        <v>320</v>
      </c>
      <c r="G22" s="436">
        <f>H22/C22</f>
        <v>1</v>
      </c>
      <c r="H22" s="1232">
        <f>C22*1</f>
        <v>320</v>
      </c>
      <c r="I22" s="430"/>
      <c r="J22" s="523"/>
      <c r="K22" s="1233">
        <f>D22-G22</f>
        <v>0</v>
      </c>
      <c r="L22" s="1232">
        <f>K22*C22</f>
        <v>0</v>
      </c>
      <c r="M22" s="713"/>
      <c r="N22" s="431"/>
    </row>
    <row r="23" spans="1:14">
      <c r="A23" s="199">
        <v>12</v>
      </c>
      <c r="B23" s="261" t="s">
        <v>2100</v>
      </c>
      <c r="C23" s="1231">
        <v>320</v>
      </c>
      <c r="D23" s="274">
        <v>1</v>
      </c>
      <c r="E23" s="274" t="s">
        <v>1220</v>
      </c>
      <c r="F23" s="516">
        <f>C23*D23</f>
        <v>320</v>
      </c>
      <c r="G23" s="436">
        <f>H23/C23</f>
        <v>1</v>
      </c>
      <c r="H23" s="1232">
        <f>C23*1</f>
        <v>320</v>
      </c>
      <c r="I23" s="430"/>
      <c r="J23" s="523"/>
      <c r="K23" s="1233">
        <f>D23-G23</f>
        <v>0</v>
      </c>
      <c r="L23" s="1232">
        <f>K23*C23</f>
        <v>0</v>
      </c>
      <c r="M23" s="713"/>
      <c r="N23" s="431"/>
    </row>
    <row r="24" spans="1:14">
      <c r="A24" s="199">
        <v>13</v>
      </c>
      <c r="B24" s="261" t="s">
        <v>553</v>
      </c>
      <c r="C24" s="1231">
        <v>30</v>
      </c>
      <c r="D24" s="274">
        <v>10</v>
      </c>
      <c r="E24" s="274" t="s">
        <v>1155</v>
      </c>
      <c r="F24" s="516">
        <f>C24*D24</f>
        <v>300</v>
      </c>
      <c r="G24" s="436">
        <f>H24/C24</f>
        <v>4</v>
      </c>
      <c r="H24" s="1232">
        <f>C24*4</f>
        <v>120</v>
      </c>
      <c r="I24" s="430"/>
      <c r="J24" s="523"/>
      <c r="K24" s="1233">
        <f>D24-G24</f>
        <v>6</v>
      </c>
      <c r="L24" s="1232">
        <f>K24*C24</f>
        <v>180</v>
      </c>
      <c r="M24" s="713"/>
      <c r="N24" s="434"/>
    </row>
    <row r="25" spans="1:14">
      <c r="A25" s="199">
        <v>14</v>
      </c>
      <c r="B25" s="261" t="s">
        <v>2101</v>
      </c>
      <c r="C25" s="1231">
        <v>30</v>
      </c>
      <c r="D25" s="274">
        <v>5</v>
      </c>
      <c r="E25" s="274" t="s">
        <v>1155</v>
      </c>
      <c r="F25" s="516">
        <f>C25*D25</f>
        <v>150</v>
      </c>
      <c r="G25" s="436">
        <f>H25/C25</f>
        <v>3</v>
      </c>
      <c r="H25" s="1232">
        <f>C25*3</f>
        <v>90</v>
      </c>
      <c r="I25" s="430"/>
      <c r="J25" s="523"/>
      <c r="K25" s="1233">
        <f>D25-G25</f>
        <v>2</v>
      </c>
      <c r="L25" s="1232">
        <f>K25*C25</f>
        <v>60</v>
      </c>
      <c r="M25" s="713"/>
      <c r="N25" s="431"/>
    </row>
    <row r="26" spans="1:14">
      <c r="A26" s="199">
        <v>15</v>
      </c>
      <c r="B26" s="261" t="s">
        <v>2102</v>
      </c>
      <c r="C26" s="1231">
        <v>80</v>
      </c>
      <c r="D26" s="274">
        <v>2</v>
      </c>
      <c r="E26" s="274" t="s">
        <v>1155</v>
      </c>
      <c r="F26" s="516">
        <f>C26*D26</f>
        <v>160</v>
      </c>
      <c r="G26" s="436">
        <f>H26/C26</f>
        <v>1</v>
      </c>
      <c r="H26" s="1232">
        <f>C26*1</f>
        <v>80</v>
      </c>
      <c r="I26" s="430"/>
      <c r="J26" s="523"/>
      <c r="K26" s="1233">
        <f>D26-G26</f>
        <v>1</v>
      </c>
      <c r="L26" s="1232">
        <f>K26*C26</f>
        <v>80</v>
      </c>
      <c r="M26" s="713"/>
      <c r="N26" s="431"/>
    </row>
    <row r="27" spans="1:14">
      <c r="A27" s="199">
        <v>16</v>
      </c>
      <c r="B27" s="261" t="s">
        <v>1332</v>
      </c>
      <c r="C27" s="1231">
        <v>50</v>
      </c>
      <c r="D27" s="274">
        <v>2</v>
      </c>
      <c r="E27" s="274" t="s">
        <v>1155</v>
      </c>
      <c r="F27" s="516">
        <f>C27*D27</f>
        <v>100</v>
      </c>
      <c r="G27" s="436">
        <f>H27/C27</f>
        <v>1</v>
      </c>
      <c r="H27" s="1232">
        <f>C27*1</f>
        <v>50</v>
      </c>
      <c r="I27" s="430"/>
      <c r="J27" s="523"/>
      <c r="K27" s="1233">
        <f>D27-G27</f>
        <v>1</v>
      </c>
      <c r="L27" s="1232">
        <f>K27*C27</f>
        <v>50</v>
      </c>
      <c r="M27" s="713"/>
      <c r="N27" s="431"/>
    </row>
    <row r="28" spans="1:14">
      <c r="A28" s="199">
        <v>17</v>
      </c>
      <c r="B28" s="261" t="s">
        <v>2103</v>
      </c>
      <c r="C28" s="1231">
        <v>51</v>
      </c>
      <c r="D28" s="274">
        <v>1</v>
      </c>
      <c r="E28" s="274" t="s">
        <v>2104</v>
      </c>
      <c r="F28" s="516">
        <f>C28*D28</f>
        <v>51</v>
      </c>
      <c r="G28" s="436">
        <f>H28/C28</f>
        <v>1</v>
      </c>
      <c r="H28" s="1232">
        <f>C28*1</f>
        <v>51</v>
      </c>
      <c r="I28" s="430"/>
      <c r="J28" s="523"/>
      <c r="K28" s="1233">
        <f>D28-G28</f>
        <v>0</v>
      </c>
      <c r="L28" s="1232">
        <f>K28*C28</f>
        <v>0</v>
      </c>
      <c r="M28" s="713"/>
      <c r="N28" s="434"/>
    </row>
    <row r="29" spans="1:14">
      <c r="A29" s="199">
        <v>18</v>
      </c>
      <c r="B29" s="261" t="s">
        <v>1335</v>
      </c>
      <c r="C29" s="1231">
        <v>65</v>
      </c>
      <c r="D29" s="274">
        <v>4</v>
      </c>
      <c r="E29" s="274" t="s">
        <v>1326</v>
      </c>
      <c r="F29" s="516">
        <f>C29*D29</f>
        <v>260</v>
      </c>
      <c r="G29" s="436">
        <f>H29/C29</f>
        <v>2</v>
      </c>
      <c r="H29" s="1232">
        <f>C29*2</f>
        <v>130</v>
      </c>
      <c r="I29" s="430"/>
      <c r="J29" s="523"/>
      <c r="K29" s="1233">
        <f>D29-G29</f>
        <v>2</v>
      </c>
      <c r="L29" s="1232">
        <f>K29*C29</f>
        <v>130</v>
      </c>
      <c r="M29" s="713"/>
      <c r="N29" s="431"/>
    </row>
    <row r="30" spans="1:14">
      <c r="A30" s="199">
        <v>19</v>
      </c>
      <c r="B30" s="261" t="s">
        <v>1324</v>
      </c>
      <c r="C30" s="1231">
        <v>140</v>
      </c>
      <c r="D30" s="274">
        <v>3</v>
      </c>
      <c r="E30" s="274" t="s">
        <v>1155</v>
      </c>
      <c r="F30" s="516">
        <f>C30*D30</f>
        <v>420</v>
      </c>
      <c r="G30" s="436">
        <f>H30/C30</f>
        <v>1</v>
      </c>
      <c r="H30" s="1232">
        <f>C30*1</f>
        <v>140</v>
      </c>
      <c r="I30" s="430"/>
      <c r="J30" s="523"/>
      <c r="K30" s="1233">
        <f>D30-G30</f>
        <v>2</v>
      </c>
      <c r="L30" s="1232">
        <f>K30*C30</f>
        <v>280</v>
      </c>
      <c r="M30" s="713"/>
      <c r="N30" s="431"/>
    </row>
    <row r="31" spans="1:14">
      <c r="A31" s="199">
        <v>20</v>
      </c>
      <c r="B31" s="261" t="s">
        <v>2105</v>
      </c>
      <c r="C31" s="1231">
        <v>80</v>
      </c>
      <c r="D31" s="274">
        <v>10</v>
      </c>
      <c r="E31" s="274" t="s">
        <v>1313</v>
      </c>
      <c r="F31" s="516">
        <f>C31*D31</f>
        <v>800</v>
      </c>
      <c r="G31" s="436">
        <f>H31/C31</f>
        <v>5</v>
      </c>
      <c r="H31" s="1232">
        <f>C31*5</f>
        <v>400</v>
      </c>
      <c r="I31" s="430"/>
      <c r="J31" s="523"/>
      <c r="K31" s="1233">
        <f>D31-G31</f>
        <v>5</v>
      </c>
      <c r="L31" s="1232">
        <f>K31*C31</f>
        <v>400</v>
      </c>
      <c r="M31" s="713"/>
      <c r="N31" s="434"/>
    </row>
    <row r="32" spans="1:14">
      <c r="A32" s="199">
        <v>21</v>
      </c>
      <c r="B32" s="261" t="s">
        <v>2106</v>
      </c>
      <c r="C32" s="1234">
        <v>300</v>
      </c>
      <c r="D32" s="274">
        <v>2</v>
      </c>
      <c r="E32" s="274" t="s">
        <v>1313</v>
      </c>
      <c r="F32" s="516">
        <f>C32*D32</f>
        <v>600</v>
      </c>
      <c r="G32" s="436">
        <f>H32/C32</f>
        <v>1</v>
      </c>
      <c r="H32" s="1232">
        <f>C32*1</f>
        <v>300</v>
      </c>
      <c r="I32" s="430"/>
      <c r="J32" s="523"/>
      <c r="K32" s="1233">
        <f>D32-G32</f>
        <v>1</v>
      </c>
      <c r="L32" s="1232">
        <f>K32*C32</f>
        <v>300</v>
      </c>
      <c r="M32" s="1235"/>
      <c r="N32" s="431"/>
    </row>
    <row r="33" spans="1:14">
      <c r="A33" s="199">
        <v>22</v>
      </c>
      <c r="B33" s="261" t="s">
        <v>2107</v>
      </c>
      <c r="C33" s="1231">
        <v>60</v>
      </c>
      <c r="D33" s="274">
        <v>15</v>
      </c>
      <c r="E33" s="274" t="s">
        <v>1313</v>
      </c>
      <c r="F33" s="516">
        <f>C33*D33</f>
        <v>900</v>
      </c>
      <c r="G33" s="436">
        <f>H33/C33</f>
        <v>6</v>
      </c>
      <c r="H33" s="1232">
        <f>C33*6</f>
        <v>360</v>
      </c>
      <c r="I33" s="430"/>
      <c r="J33" s="523"/>
      <c r="K33" s="1233">
        <f>D33-G33</f>
        <v>9</v>
      </c>
      <c r="L33" s="1232">
        <f>K33*C33</f>
        <v>540</v>
      </c>
      <c r="M33" s="713"/>
      <c r="N33" s="434"/>
    </row>
    <row r="34" spans="1:14">
      <c r="A34" s="199">
        <v>23</v>
      </c>
      <c r="B34" s="261" t="s">
        <v>2108</v>
      </c>
      <c r="C34" s="1231">
        <v>190</v>
      </c>
      <c r="D34" s="274">
        <v>3</v>
      </c>
      <c r="E34" s="274" t="s">
        <v>1313</v>
      </c>
      <c r="F34" s="516">
        <f>C34*D34</f>
        <v>570</v>
      </c>
      <c r="G34" s="436">
        <f>H34/C34</f>
        <v>2</v>
      </c>
      <c r="H34" s="1232">
        <f>C34*2</f>
        <v>380</v>
      </c>
      <c r="I34" s="430"/>
      <c r="J34" s="523"/>
      <c r="K34" s="1233">
        <f>D34-G34</f>
        <v>1</v>
      </c>
      <c r="L34" s="1232">
        <f>K34*C34</f>
        <v>190</v>
      </c>
      <c r="M34" s="713"/>
      <c r="N34" s="434"/>
    </row>
    <row r="35" spans="1:14">
      <c r="A35" s="199">
        <v>24</v>
      </c>
      <c r="B35" s="261" t="s">
        <v>1339</v>
      </c>
      <c r="C35" s="1231">
        <v>150</v>
      </c>
      <c r="D35" s="274">
        <v>5</v>
      </c>
      <c r="E35" s="274" t="s">
        <v>1155</v>
      </c>
      <c r="F35" s="516">
        <f>C35*D35</f>
        <v>750</v>
      </c>
      <c r="G35" s="436">
        <f>H35/C35</f>
        <v>3</v>
      </c>
      <c r="H35" s="1232">
        <f>C35*3</f>
        <v>450</v>
      </c>
      <c r="I35" s="430"/>
      <c r="J35" s="523"/>
      <c r="K35" s="1233">
        <f>D35-G35</f>
        <v>2</v>
      </c>
      <c r="L35" s="1232">
        <f>K35*C35</f>
        <v>300</v>
      </c>
      <c r="M35" s="713"/>
      <c r="N35" s="434"/>
    </row>
    <row r="36" spans="1:14">
      <c r="A36" s="199">
        <v>25</v>
      </c>
      <c r="B36" s="261" t="s">
        <v>1338</v>
      </c>
      <c r="C36" s="1231">
        <v>220</v>
      </c>
      <c r="D36" s="274">
        <v>2</v>
      </c>
      <c r="E36" s="274" t="s">
        <v>1119</v>
      </c>
      <c r="F36" s="516">
        <f>C36*D36</f>
        <v>440</v>
      </c>
      <c r="G36" s="436">
        <f>H36/C36</f>
        <v>1</v>
      </c>
      <c r="H36" s="1232">
        <f>C36*1</f>
        <v>220</v>
      </c>
      <c r="I36" s="430"/>
      <c r="J36" s="523"/>
      <c r="K36" s="1233">
        <f>D36-G36</f>
        <v>1</v>
      </c>
      <c r="L36" s="1232">
        <f>K36*C36</f>
        <v>220</v>
      </c>
      <c r="M36" s="713"/>
      <c r="N36" s="434"/>
    </row>
    <row r="37" spans="1:14">
      <c r="A37" s="199">
        <v>26</v>
      </c>
      <c r="B37" s="261" t="s">
        <v>1340</v>
      </c>
      <c r="C37" s="1231">
        <v>49</v>
      </c>
      <c r="D37" s="274">
        <v>2</v>
      </c>
      <c r="E37" s="274" t="s">
        <v>1119</v>
      </c>
      <c r="F37" s="516">
        <f>C37*D37</f>
        <v>98</v>
      </c>
      <c r="G37" s="436">
        <f>H37/C37</f>
        <v>1</v>
      </c>
      <c r="H37" s="1232">
        <f>C37*1</f>
        <v>49</v>
      </c>
      <c r="I37" s="616"/>
      <c r="J37" s="523"/>
      <c r="K37" s="1233">
        <f>D37-G37</f>
        <v>1</v>
      </c>
      <c r="L37" s="1232">
        <f>K37*C37</f>
        <v>49</v>
      </c>
      <c r="M37" s="1236"/>
      <c r="N37" s="619"/>
    </row>
    <row r="38" spans="1:14">
      <c r="A38" s="363" t="s">
        <v>141</v>
      </c>
      <c r="B38" s="211"/>
      <c r="C38" s="212">
        <f>SUM(C12:C37)</f>
        <v>4459</v>
      </c>
      <c r="D38" s="213">
        <f>SUM(D12:D37)</f>
        <v>206</v>
      </c>
      <c r="E38" s="214"/>
      <c r="F38" s="212">
        <v>216619.2</v>
      </c>
      <c r="G38" s="215">
        <f>SUM(G12:G37)</f>
        <v>89</v>
      </c>
      <c r="H38" s="212">
        <f>SUM(H12:H37)</f>
        <v>14000</v>
      </c>
      <c r="I38" s="216">
        <f>SUM(I12:I37)</f>
        <v>0</v>
      </c>
      <c r="J38" s="217">
        <f>SUM(J12:J37)</f>
        <v>0</v>
      </c>
      <c r="K38" s="216">
        <f>SUM(K12:K37)</f>
        <v>117</v>
      </c>
      <c r="L38" s="212">
        <f>SUM(L12:L37)</f>
        <v>14000</v>
      </c>
      <c r="M38" s="212">
        <f>SUM(M12:M37)</f>
        <v>0</v>
      </c>
      <c r="N38" s="218">
        <f>SUM(M38)</f>
        <v>0</v>
      </c>
    </row>
    <row r="40" spans="1:14">
      <c r="A40" s="181" t="s">
        <v>0</v>
      </c>
      <c r="B40" s="181"/>
      <c r="C40" s="181"/>
      <c r="F40" s="364"/>
      <c r="G40" s="364"/>
    </row>
    <row r="41" spans="1:14">
      <c r="A41" s="182"/>
      <c r="B41" s="181"/>
      <c r="C41" s="181"/>
      <c r="D41" s="365"/>
      <c r="E41" s="365"/>
      <c r="F41" s="364"/>
    </row>
    <row r="42" spans="1:14" customHeight="1" ht="15.75">
      <c r="F42" s="32" t="s">
        <v>1</v>
      </c>
      <c r="G42" s="32"/>
      <c r="H42" s="32"/>
      <c r="I42" s="32"/>
    </row>
    <row r="43" spans="1:14">
      <c r="G43" s="35" t="s">
        <v>2</v>
      </c>
      <c r="H43" s="35"/>
    </row>
    <row r="45" spans="1:14">
      <c r="A45" s="310" t="s">
        <v>541</v>
      </c>
      <c r="B45" s="310"/>
      <c r="C45" s="310"/>
      <c r="D45" s="310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A46" s="41" t="s">
        <v>542</v>
      </c>
      <c r="B46" s="41"/>
      <c r="C46" s="41"/>
      <c r="D46" s="41"/>
      <c r="E46" s="41"/>
      <c r="F46" s="42" t="s">
        <v>5</v>
      </c>
      <c r="G46" s="42"/>
      <c r="H46" s="42"/>
      <c r="I46" s="42"/>
      <c r="J46" s="42"/>
      <c r="K46" s="43" t="s">
        <v>781</v>
      </c>
      <c r="L46" s="43"/>
      <c r="M46" s="43"/>
      <c r="N46" s="43"/>
    </row>
    <row r="47" spans="1:14">
      <c r="A47" s="184" t="s">
        <v>2092</v>
      </c>
      <c r="B47" s="184"/>
      <c r="C47" s="184"/>
      <c r="D47" s="184"/>
      <c r="E47" s="184"/>
      <c r="F47" s="45" t="s">
        <v>8</v>
      </c>
      <c r="G47" s="42" t="s">
        <v>9</v>
      </c>
      <c r="H47" s="42"/>
      <c r="I47" s="42" t="s">
        <v>10</v>
      </c>
      <c r="J47" s="42"/>
      <c r="K47" s="46" t="s">
        <v>11</v>
      </c>
      <c r="L47" s="46"/>
      <c r="M47" s="46"/>
      <c r="N47" s="46"/>
    </row>
    <row r="48" spans="1:14">
      <c r="A48" s="47" t="s">
        <v>12</v>
      </c>
      <c r="B48" s="47" t="s">
        <v>13</v>
      </c>
      <c r="C48" s="47" t="s">
        <v>14</v>
      </c>
      <c r="D48" s="48" t="s">
        <v>15</v>
      </c>
      <c r="E48" s="49"/>
      <c r="F48" s="47" t="s">
        <v>16</v>
      </c>
      <c r="G48" s="42" t="s">
        <v>17</v>
      </c>
      <c r="H48" s="42"/>
      <c r="I48" s="42"/>
      <c r="J48" s="42"/>
      <c r="K48" s="42"/>
      <c r="L48" s="42"/>
      <c r="M48" s="42"/>
      <c r="N48" s="42"/>
    </row>
    <row r="49" spans="1:14">
      <c r="A49" s="47"/>
      <c r="B49" s="47"/>
      <c r="C49" s="47"/>
      <c r="D49" s="50"/>
      <c r="E49" s="51"/>
      <c r="F49" s="47"/>
      <c r="G49" s="52" t="s">
        <v>18</v>
      </c>
      <c r="H49" s="52"/>
      <c r="I49" s="185" t="s">
        <v>19</v>
      </c>
      <c r="J49" s="185"/>
      <c r="K49" s="54" t="s">
        <v>20</v>
      </c>
      <c r="L49" s="54"/>
      <c r="M49" s="186" t="s">
        <v>21</v>
      </c>
      <c r="N49" s="186"/>
    </row>
    <row r="50" spans="1:14">
      <c r="A50" s="47"/>
      <c r="B50" s="47"/>
      <c r="C50" s="47"/>
      <c r="D50" s="57" t="s">
        <v>22</v>
      </c>
      <c r="E50" s="57" t="s">
        <v>13</v>
      </c>
      <c r="F50" s="47"/>
      <c r="G50" s="45" t="s">
        <v>23</v>
      </c>
      <c r="H50" s="57" t="s">
        <v>24</v>
      </c>
      <c r="I50" s="57" t="s">
        <v>23</v>
      </c>
      <c r="J50" s="57" t="s">
        <v>24</v>
      </c>
      <c r="K50" s="57" t="s">
        <v>23</v>
      </c>
      <c r="L50" s="57" t="s">
        <v>24</v>
      </c>
      <c r="M50" s="57" t="s">
        <v>23</v>
      </c>
      <c r="N50" s="57" t="s">
        <v>24</v>
      </c>
    </row>
    <row r="51" spans="1:14" customHeight="1" ht="22.5">
      <c r="A51" s="366">
        <v>29</v>
      </c>
      <c r="B51" s="716" t="s">
        <v>1342</v>
      </c>
      <c r="C51" s="717"/>
      <c r="D51" s="718"/>
      <c r="E51" s="718"/>
      <c r="F51" s="719"/>
      <c r="G51" s="718"/>
      <c r="H51" s="720"/>
      <c r="I51" s="718"/>
      <c r="J51" s="235"/>
      <c r="K51" s="718"/>
      <c r="L51" s="235"/>
      <c r="M51" s="230"/>
      <c r="N51" s="231"/>
    </row>
    <row r="52" spans="1:14">
      <c r="A52" s="370">
        <v>30</v>
      </c>
      <c r="B52" s="716"/>
      <c r="C52" s="717"/>
      <c r="D52" s="718"/>
      <c r="E52" s="718"/>
      <c r="F52" s="719"/>
      <c r="G52" s="718"/>
      <c r="H52" s="720"/>
      <c r="I52" s="718"/>
      <c r="J52" s="721"/>
      <c r="K52" s="718"/>
      <c r="L52" s="235"/>
      <c r="M52" s="230"/>
      <c r="N52" s="231"/>
    </row>
    <row r="53" spans="1:14">
      <c r="A53" s="366">
        <v>31</v>
      </c>
      <c r="B53" s="716" t="s">
        <v>1343</v>
      </c>
      <c r="C53" s="717"/>
      <c r="D53" s="718"/>
      <c r="E53" s="718"/>
      <c r="F53" s="719">
        <f>H53+J53+L53+N53</f>
        <v>90750</v>
      </c>
      <c r="G53" s="718"/>
      <c r="H53" s="722">
        <v>30250</v>
      </c>
      <c r="I53" s="718"/>
      <c r="J53" s="722">
        <v>30250</v>
      </c>
      <c r="K53" s="718"/>
      <c r="L53" s="722">
        <v>30250</v>
      </c>
      <c r="M53" s="230"/>
      <c r="N53" s="231"/>
    </row>
    <row r="54" spans="1:14">
      <c r="A54" s="370">
        <v>32</v>
      </c>
      <c r="B54" s="716" t="s">
        <v>1344</v>
      </c>
      <c r="C54" s="717"/>
      <c r="D54" s="718"/>
      <c r="E54" s="718"/>
      <c r="F54" s="719">
        <f>H54+J54+L54+N54</f>
        <v>61250</v>
      </c>
      <c r="G54" s="718"/>
      <c r="H54" s="722">
        <v>23588</v>
      </c>
      <c r="I54" s="718"/>
      <c r="J54" s="722">
        <v>19311</v>
      </c>
      <c r="K54" s="718"/>
      <c r="L54" s="722">
        <v>18351</v>
      </c>
      <c r="M54" s="230"/>
      <c r="N54" s="231"/>
    </row>
    <row r="55" spans="1:14">
      <c r="A55" s="366">
        <v>33</v>
      </c>
      <c r="B55" s="716" t="s">
        <v>1345</v>
      </c>
      <c r="C55" s="717"/>
      <c r="D55" s="718"/>
      <c r="E55" s="718"/>
      <c r="F55" s="719" t="str">
        <f>H55+J55+L55+N55</f>
        <v>0</v>
      </c>
      <c r="G55" s="718"/>
      <c r="H55" s="722">
        <v>9000</v>
      </c>
      <c r="I55" s="718"/>
      <c r="J55" s="722">
        <v>9000</v>
      </c>
      <c r="K55" s="718"/>
      <c r="L55" s="723" t="s">
        <v>1346</v>
      </c>
      <c r="M55" s="230"/>
      <c r="N55" s="723" t="s">
        <v>1346</v>
      </c>
    </row>
    <row r="56" spans="1:14">
      <c r="A56" s="370">
        <v>34</v>
      </c>
      <c r="B56" s="716" t="s">
        <v>1347</v>
      </c>
      <c r="C56" s="717"/>
      <c r="D56" s="718"/>
      <c r="E56" s="718"/>
      <c r="F56" s="719"/>
      <c r="G56" s="718"/>
      <c r="H56" s="722">
        <v>3000</v>
      </c>
      <c r="I56" s="718"/>
      <c r="J56" s="300">
        <v>3000</v>
      </c>
      <c r="K56" s="718"/>
      <c r="L56" s="724" t="s">
        <v>1348</v>
      </c>
      <c r="M56" s="230"/>
      <c r="N56" s="724" t="s">
        <v>1348</v>
      </c>
    </row>
    <row r="57" spans="1:14">
      <c r="A57" s="21" t="s">
        <v>82</v>
      </c>
      <c r="B57" s="22"/>
      <c r="C57" s="270">
        <f>SUM(C51:C56)</f>
        <v>0</v>
      </c>
      <c r="D57" s="271">
        <f>SUM(D51:D56)</f>
        <v>0</v>
      </c>
      <c r="E57" s="272"/>
      <c r="F57" s="270">
        <f>SUM(F51:F56)</f>
        <v>152000</v>
      </c>
      <c r="G57" s="215">
        <f>SUM(G51:G56)</f>
        <v>0</v>
      </c>
      <c r="H57" s="212">
        <f>SUM(H51:H56)</f>
        <v>65838</v>
      </c>
      <c r="I57" s="216">
        <f>SUM(I51:I56)</f>
        <v>0</v>
      </c>
      <c r="J57" s="217">
        <f>SUM(J51:J56)</f>
        <v>61561</v>
      </c>
      <c r="K57" s="216">
        <f>SUM(K51:K56)</f>
        <v>0</v>
      </c>
      <c r="L57" s="212">
        <f>SUM(L51:L56)</f>
        <v>48601</v>
      </c>
      <c r="M57" s="212">
        <f>SUM(M51:M56)</f>
        <v>0</v>
      </c>
      <c r="N57" s="218">
        <f>SUM(N51:N56)</f>
        <v>0</v>
      </c>
    </row>
    <row r="58" spans="1:14">
      <c r="A58" s="21" t="s">
        <v>1349</v>
      </c>
      <c r="B58" s="22"/>
      <c r="C58" s="270">
        <f>SUM(C52:C57)</f>
        <v>0</v>
      </c>
      <c r="D58" s="271">
        <f>SUM(D52:D57)</f>
        <v>0</v>
      </c>
      <c r="E58" s="272"/>
      <c r="F58" s="270">
        <f>SUM(F52:F57)</f>
        <v>304000</v>
      </c>
      <c r="G58" s="215">
        <f>SUM(G52:G57)</f>
        <v>0</v>
      </c>
      <c r="H58" s="212">
        <f>SUM(H52:H57)</f>
        <v>131676</v>
      </c>
      <c r="I58" s="216">
        <f>SUM(I52:I57)</f>
        <v>0</v>
      </c>
      <c r="J58" s="217">
        <f>SUM(J52:J57)</f>
        <v>123122</v>
      </c>
      <c r="K58" s="216">
        <f>SUM(K52:K57)</f>
        <v>0</v>
      </c>
      <c r="L58" s="212">
        <f>SUM(L52:L57)</f>
        <v>97202</v>
      </c>
      <c r="M58" s="212">
        <f>SUM(M52:M57)</f>
        <v>0</v>
      </c>
      <c r="N58" s="218">
        <f>SUM(N52:N57)</f>
        <v>0</v>
      </c>
    </row>
    <row r="59" spans="1:14">
      <c r="A59" s="181" t="s">
        <v>0</v>
      </c>
      <c r="B59" s="181"/>
      <c r="C59" s="181"/>
    </row>
    <row r="60" spans="1:14">
      <c r="A60" s="182"/>
      <c r="B60" s="181"/>
      <c r="C60" s="181"/>
    </row>
    <row r="61" spans="1:14" customHeight="1" ht="15.75">
      <c r="F61" s="1035" t="s">
        <v>1</v>
      </c>
      <c r="G61" s="1035"/>
      <c r="H61" s="1035"/>
      <c r="I61" s="1035"/>
    </row>
    <row r="62" spans="1:14">
      <c r="G62" s="1036" t="s">
        <v>1350</v>
      </c>
      <c r="H62" s="1036"/>
    </row>
    <row r="64" spans="1:14">
      <c r="A64" s="310" t="s">
        <v>541</v>
      </c>
      <c r="B64" s="310"/>
      <c r="C64" s="310"/>
      <c r="D64" s="310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>
      <c r="A65" s="41" t="s">
        <v>542</v>
      </c>
      <c r="B65" s="41"/>
      <c r="C65" s="41"/>
      <c r="D65" s="41"/>
      <c r="E65" s="41"/>
      <c r="F65" s="42" t="s">
        <v>5</v>
      </c>
      <c r="G65" s="42"/>
      <c r="H65" s="42"/>
      <c r="I65" s="42"/>
      <c r="J65" s="42"/>
      <c r="K65" s="43" t="s">
        <v>812</v>
      </c>
      <c r="L65" s="43"/>
      <c r="M65" s="43"/>
      <c r="N65" s="43"/>
    </row>
    <row r="66" spans="1:14">
      <c r="A66" s="184" t="s">
        <v>2092</v>
      </c>
      <c r="B66" s="184"/>
      <c r="C66" s="184"/>
      <c r="D66" s="184"/>
      <c r="E66" s="184"/>
      <c r="F66" s="45" t="s">
        <v>8</v>
      </c>
      <c r="G66" s="42" t="s">
        <v>9</v>
      </c>
      <c r="H66" s="42"/>
      <c r="I66" s="42" t="s">
        <v>10</v>
      </c>
      <c r="J66" s="42"/>
      <c r="K66" s="46" t="s">
        <v>11</v>
      </c>
      <c r="L66" s="46"/>
      <c r="M66" s="46"/>
      <c r="N66" s="46"/>
    </row>
    <row r="67" spans="1:14">
      <c r="A67" s="47" t="s">
        <v>12</v>
      </c>
      <c r="B67" s="47" t="s">
        <v>13</v>
      </c>
      <c r="C67" s="47" t="s">
        <v>14</v>
      </c>
      <c r="D67" s="48" t="s">
        <v>15</v>
      </c>
      <c r="E67" s="49"/>
      <c r="F67" s="47" t="s">
        <v>16</v>
      </c>
      <c r="G67" s="42" t="s">
        <v>17</v>
      </c>
      <c r="H67" s="42"/>
      <c r="I67" s="42"/>
      <c r="J67" s="42"/>
      <c r="K67" s="42"/>
      <c r="L67" s="42"/>
      <c r="M67" s="42"/>
      <c r="N67" s="42"/>
    </row>
    <row r="68" spans="1:14">
      <c r="A68" s="47"/>
      <c r="B68" s="47"/>
      <c r="C68" s="47"/>
      <c r="D68" s="50"/>
      <c r="E68" s="51"/>
      <c r="F68" s="47"/>
      <c r="G68" s="52" t="s">
        <v>18</v>
      </c>
      <c r="H68" s="52"/>
      <c r="I68" s="185" t="s">
        <v>19</v>
      </c>
      <c r="J68" s="185"/>
      <c r="K68" s="54" t="s">
        <v>20</v>
      </c>
      <c r="L68" s="54"/>
      <c r="M68" s="186" t="s">
        <v>21</v>
      </c>
      <c r="N68" s="186"/>
    </row>
    <row r="69" spans="1:14">
      <c r="A69" s="47"/>
      <c r="B69" s="47"/>
      <c r="C69" s="47"/>
      <c r="D69" s="57" t="s">
        <v>22</v>
      </c>
      <c r="E69" s="57" t="s">
        <v>13</v>
      </c>
      <c r="F69" s="47"/>
      <c r="G69" s="45" t="s">
        <v>23</v>
      </c>
      <c r="H69" s="57" t="s">
        <v>24</v>
      </c>
      <c r="I69" s="57" t="s">
        <v>23</v>
      </c>
      <c r="J69" s="57" t="s">
        <v>24</v>
      </c>
      <c r="K69" s="57" t="s">
        <v>23</v>
      </c>
      <c r="L69" s="57" t="s">
        <v>24</v>
      </c>
      <c r="M69" s="57" t="s">
        <v>23</v>
      </c>
      <c r="N69" s="57" t="s">
        <v>24</v>
      </c>
    </row>
    <row r="70" spans="1:14" customHeight="1" ht="22.5">
      <c r="A70" s="366">
        <v>57</v>
      </c>
      <c r="B70" s="716" t="s">
        <v>1342</v>
      </c>
      <c r="C70" s="717"/>
      <c r="D70" s="718"/>
      <c r="E70" s="718"/>
      <c r="F70" s="719"/>
      <c r="G70" s="718"/>
      <c r="H70" s="720"/>
      <c r="I70" s="718"/>
      <c r="J70" s="235"/>
      <c r="K70" s="718"/>
      <c r="L70" s="235"/>
      <c r="M70" s="230"/>
      <c r="N70" s="231"/>
    </row>
    <row r="71" spans="1:14">
      <c r="A71" s="370">
        <v>58</v>
      </c>
      <c r="B71" s="716"/>
      <c r="C71" s="717"/>
      <c r="D71" s="718"/>
      <c r="E71" s="718"/>
      <c r="F71" s="719"/>
      <c r="G71" s="718"/>
      <c r="H71" s="720"/>
      <c r="I71" s="718"/>
      <c r="J71" s="721"/>
      <c r="K71" s="718"/>
      <c r="L71" s="235"/>
      <c r="M71" s="230"/>
      <c r="N71" s="231"/>
    </row>
    <row r="72" spans="1:14">
      <c r="A72" s="656">
        <v>59</v>
      </c>
      <c r="B72" s="716" t="s">
        <v>1343</v>
      </c>
      <c r="C72" s="717"/>
      <c r="D72" s="718"/>
      <c r="E72" s="718"/>
      <c r="F72" s="719"/>
      <c r="G72" s="718"/>
      <c r="H72" s="722">
        <v>30250</v>
      </c>
      <c r="I72" s="718"/>
      <c r="J72" s="722">
        <v>30250</v>
      </c>
      <c r="K72" s="718"/>
      <c r="L72" s="722">
        <v>30250</v>
      </c>
      <c r="M72" s="230"/>
      <c r="N72" s="231"/>
    </row>
    <row r="73" spans="1:14">
      <c r="A73" s="370">
        <v>60</v>
      </c>
      <c r="B73" s="716" t="s">
        <v>1344</v>
      </c>
      <c r="C73" s="717"/>
      <c r="D73" s="718"/>
      <c r="E73" s="718"/>
      <c r="F73" s="719"/>
      <c r="G73" s="718"/>
      <c r="H73" s="722">
        <v>23588</v>
      </c>
      <c r="I73" s="718"/>
      <c r="J73" s="722">
        <v>19311</v>
      </c>
      <c r="K73" s="718"/>
      <c r="L73" s="722">
        <v>18351</v>
      </c>
      <c r="M73" s="230"/>
      <c r="N73" s="231"/>
    </row>
    <row r="74" spans="1:14">
      <c r="A74" s="656">
        <v>61</v>
      </c>
      <c r="B74" s="716" t="s">
        <v>1345</v>
      </c>
      <c r="C74" s="717"/>
      <c r="D74" s="718"/>
      <c r="E74" s="718"/>
      <c r="F74" s="719"/>
      <c r="G74" s="718"/>
      <c r="H74" s="722">
        <v>9000</v>
      </c>
      <c r="I74" s="718"/>
      <c r="J74" s="722">
        <v>9000</v>
      </c>
      <c r="K74" s="718"/>
      <c r="L74" s="723" t="s">
        <v>1346</v>
      </c>
      <c r="M74" s="230"/>
      <c r="N74" s="723" t="s">
        <v>1346</v>
      </c>
    </row>
    <row r="75" spans="1:14">
      <c r="A75" s="370">
        <v>62</v>
      </c>
      <c r="B75" s="716" t="s">
        <v>1347</v>
      </c>
      <c r="C75" s="717"/>
      <c r="D75" s="718"/>
      <c r="E75" s="718"/>
      <c r="F75" s="719"/>
      <c r="G75" s="718"/>
      <c r="H75" s="722">
        <v>3000</v>
      </c>
      <c r="I75" s="718"/>
      <c r="J75" s="300">
        <v>3000</v>
      </c>
      <c r="K75" s="718"/>
      <c r="L75" s="724" t="s">
        <v>1348</v>
      </c>
      <c r="M75" s="230"/>
      <c r="N75" s="724" t="s">
        <v>1348</v>
      </c>
    </row>
    <row r="76" spans="1:14">
      <c r="A76" s="656">
        <v>63</v>
      </c>
      <c r="B76" s="725"/>
      <c r="C76" s="717"/>
      <c r="D76" s="718"/>
      <c r="E76" s="718"/>
      <c r="F76" s="719"/>
      <c r="G76" s="718"/>
      <c r="H76" s="720"/>
      <c r="I76" s="718"/>
      <c r="J76" s="721"/>
      <c r="K76" s="718"/>
      <c r="L76" s="235"/>
      <c r="M76" s="230"/>
      <c r="N76" s="231"/>
    </row>
    <row r="77" spans="1:14">
      <c r="A77" s="370">
        <v>64</v>
      </c>
      <c r="B77" s="725"/>
      <c r="C77" s="717"/>
      <c r="D77" s="718"/>
      <c r="E77" s="718"/>
      <c r="F77" s="719"/>
      <c r="G77" s="718"/>
      <c r="H77" s="725"/>
      <c r="I77" s="718"/>
      <c r="J77" s="235"/>
      <c r="K77" s="718"/>
      <c r="L77" s="239"/>
      <c r="M77" s="230"/>
      <c r="N77" s="231"/>
    </row>
    <row r="78" spans="1:14">
      <c r="A78" s="370">
        <v>65</v>
      </c>
      <c r="B78" s="726"/>
      <c r="C78" s="717"/>
      <c r="D78" s="727"/>
      <c r="E78" s="727"/>
      <c r="F78" s="719"/>
      <c r="G78" s="718"/>
      <c r="H78" s="720"/>
      <c r="I78" s="718"/>
      <c r="J78" s="721"/>
      <c r="K78" s="718"/>
      <c r="L78" s="235"/>
      <c r="M78" s="230"/>
      <c r="N78" s="232"/>
    </row>
    <row r="79" spans="1:14">
      <c r="A79" s="656">
        <v>66</v>
      </c>
      <c r="B79" s="728"/>
      <c r="C79" s="717"/>
      <c r="D79" s="718"/>
      <c r="E79" s="718"/>
      <c r="F79" s="719"/>
      <c r="G79" s="718"/>
      <c r="H79" s="235"/>
      <c r="I79" s="239"/>
      <c r="J79" s="239"/>
      <c r="K79" s="718"/>
      <c r="L79" s="235"/>
      <c r="M79" s="230"/>
      <c r="N79" s="232"/>
    </row>
    <row r="80" spans="1:14">
      <c r="A80" s="370">
        <v>67</v>
      </c>
      <c r="B80" s="725"/>
      <c r="C80" s="717"/>
      <c r="D80" s="718"/>
      <c r="E80" s="718"/>
      <c r="F80" s="729"/>
      <c r="G80" s="727"/>
      <c r="H80" s="243"/>
      <c r="I80" s="730"/>
      <c r="J80" s="730"/>
      <c r="K80" s="727"/>
      <c r="L80" s="243"/>
      <c r="M80" s="233"/>
      <c r="N80" s="731"/>
    </row>
    <row r="81" spans="1:14">
      <c r="A81" s="370">
        <v>68</v>
      </c>
      <c r="B81" s="725"/>
      <c r="C81" s="717"/>
      <c r="D81" s="718"/>
      <c r="E81" s="718"/>
      <c r="F81" s="732"/>
      <c r="G81" s="733"/>
      <c r="H81" s="734"/>
      <c r="I81" s="733"/>
      <c r="J81" s="735"/>
      <c r="K81" s="733"/>
      <c r="L81" s="734"/>
      <c r="M81" s="230"/>
      <c r="N81" s="232"/>
    </row>
    <row r="82" spans="1:14">
      <c r="A82" s="656">
        <v>69</v>
      </c>
      <c r="B82" s="725"/>
      <c r="C82" s="717"/>
      <c r="D82" s="718"/>
      <c r="E82" s="718"/>
      <c r="F82" s="235"/>
      <c r="G82" s="718"/>
      <c r="H82" s="720"/>
      <c r="I82" s="239"/>
      <c r="J82" s="239"/>
      <c r="K82" s="718"/>
      <c r="L82" s="720"/>
      <c r="M82" s="230"/>
      <c r="N82" s="231"/>
    </row>
    <row r="83" spans="1:14">
      <c r="A83" s="370">
        <v>70</v>
      </c>
      <c r="B83" s="725"/>
      <c r="C83" s="717"/>
      <c r="D83" s="718"/>
      <c r="E83" s="718"/>
      <c r="F83" s="235"/>
      <c r="G83" s="718"/>
      <c r="H83" s="720"/>
      <c r="I83" s="239"/>
      <c r="J83" s="239"/>
      <c r="K83" s="718"/>
      <c r="L83" s="720"/>
      <c r="M83" s="230"/>
      <c r="N83" s="232"/>
    </row>
    <row r="84" spans="1:14">
      <c r="A84" s="370">
        <v>71</v>
      </c>
      <c r="B84" s="725"/>
      <c r="C84" s="717"/>
      <c r="D84" s="718"/>
      <c r="E84" s="718"/>
      <c r="F84" s="235"/>
      <c r="G84" s="718"/>
      <c r="H84" s="720"/>
      <c r="I84" s="239"/>
      <c r="J84" s="239"/>
      <c r="K84" s="718"/>
      <c r="L84" s="720"/>
      <c r="M84" s="230"/>
      <c r="N84" s="232"/>
    </row>
    <row r="85" spans="1:14">
      <c r="A85" s="656">
        <v>72</v>
      </c>
      <c r="B85" s="725"/>
      <c r="C85" s="717"/>
      <c r="D85" s="718"/>
      <c r="E85" s="718"/>
      <c r="F85" s="235"/>
      <c r="G85" s="718"/>
      <c r="H85" s="720"/>
      <c r="I85" s="239"/>
      <c r="J85" s="239"/>
      <c r="K85" s="718"/>
      <c r="L85" s="720"/>
      <c r="M85" s="230"/>
      <c r="N85" s="231"/>
    </row>
    <row r="86" spans="1:14">
      <c r="A86" s="370">
        <v>73</v>
      </c>
      <c r="B86" s="725"/>
      <c r="C86" s="717"/>
      <c r="D86" s="718"/>
      <c r="E86" s="718"/>
      <c r="F86" s="235"/>
      <c r="G86" s="718"/>
      <c r="H86" s="720"/>
      <c r="I86" s="239"/>
      <c r="J86" s="239"/>
      <c r="K86" s="718"/>
      <c r="L86" s="720"/>
      <c r="M86" s="230"/>
      <c r="N86" s="232"/>
    </row>
    <row r="87" spans="1:14">
      <c r="A87" s="370">
        <v>74</v>
      </c>
      <c r="B87" s="736"/>
      <c r="C87" s="717"/>
      <c r="D87" s="718"/>
      <c r="E87" s="718"/>
      <c r="F87" s="235"/>
      <c r="G87" s="718"/>
      <c r="H87" s="720"/>
      <c r="I87" s="239"/>
      <c r="J87" s="239"/>
      <c r="K87" s="718"/>
      <c r="L87" s="720"/>
      <c r="M87" s="230"/>
      <c r="N87" s="231"/>
    </row>
    <row r="88" spans="1:14">
      <c r="A88" s="656">
        <v>75</v>
      </c>
      <c r="B88" s="737"/>
      <c r="C88" s="717"/>
      <c r="D88" s="718"/>
      <c r="E88" s="718"/>
      <c r="F88" s="719"/>
      <c r="G88" s="718"/>
      <c r="H88" s="720"/>
      <c r="I88" s="718"/>
      <c r="J88" s="235"/>
      <c r="K88" s="718"/>
      <c r="L88" s="235"/>
      <c r="M88" s="230"/>
      <c r="N88" s="231"/>
    </row>
    <row r="89" spans="1:14">
      <c r="A89" s="370">
        <v>76</v>
      </c>
      <c r="B89" s="738"/>
      <c r="C89" s="717"/>
      <c r="D89" s="718"/>
      <c r="E89" s="718"/>
      <c r="F89" s="719"/>
      <c r="G89" s="718"/>
      <c r="H89" s="725"/>
      <c r="I89" s="718"/>
      <c r="J89" s="235"/>
      <c r="K89" s="718"/>
      <c r="L89" s="239"/>
      <c r="M89" s="230"/>
      <c r="N89" s="231"/>
    </row>
    <row r="90" spans="1:14">
      <c r="A90" s="370">
        <v>77</v>
      </c>
      <c r="B90" s="739"/>
      <c r="C90" s="717"/>
      <c r="D90" s="740"/>
      <c r="E90" s="740"/>
      <c r="F90" s="732"/>
      <c r="G90" s="740"/>
      <c r="H90" s="741"/>
      <c r="I90" s="740"/>
      <c r="J90" s="742"/>
      <c r="K90" s="740"/>
      <c r="L90" s="742"/>
      <c r="M90" s="230"/>
      <c r="N90" s="743"/>
    </row>
    <row r="91" spans="1:14">
      <c r="A91" s="656">
        <v>78</v>
      </c>
      <c r="B91" s="744"/>
      <c r="C91" s="717"/>
      <c r="D91" s="740"/>
      <c r="E91" s="740"/>
      <c r="F91" s="745"/>
      <c r="G91" s="740"/>
      <c r="H91" s="741"/>
      <c r="I91" s="740"/>
      <c r="J91" s="742"/>
      <c r="K91" s="740"/>
      <c r="L91" s="742"/>
      <c r="M91" s="230"/>
      <c r="N91" s="231"/>
    </row>
    <row r="92" spans="1:14">
      <c r="A92" s="370">
        <v>79</v>
      </c>
      <c r="B92" s="744"/>
      <c r="C92" s="717"/>
      <c r="D92" s="740"/>
      <c r="E92" s="740"/>
      <c r="F92" s="745"/>
      <c r="G92" s="740"/>
      <c r="H92" s="741"/>
      <c r="I92" s="740"/>
      <c r="J92" s="742"/>
      <c r="K92" s="740"/>
      <c r="L92" s="742"/>
      <c r="M92" s="230"/>
      <c r="N92" s="231"/>
    </row>
    <row r="93" spans="1:14">
      <c r="A93" s="370">
        <v>80</v>
      </c>
      <c r="B93" s="744"/>
      <c r="C93" s="717"/>
      <c r="D93" s="740"/>
      <c r="E93" s="740"/>
      <c r="F93" s="231"/>
      <c r="G93" s="740"/>
      <c r="H93" s="746"/>
      <c r="I93" s="747"/>
      <c r="J93" s="747"/>
      <c r="K93" s="740"/>
      <c r="L93" s="748"/>
      <c r="M93" s="230"/>
      <c r="N93" s="231"/>
    </row>
    <row r="94" spans="1:14">
      <c r="A94" s="656">
        <v>81</v>
      </c>
      <c r="B94" s="744"/>
      <c r="C94" s="717"/>
      <c r="D94" s="740"/>
      <c r="E94" s="740"/>
      <c r="F94" s="745"/>
      <c r="G94" s="740"/>
      <c r="H94" s="741"/>
      <c r="I94" s="747"/>
      <c r="J94" s="747"/>
      <c r="K94" s="740"/>
      <c r="L94" s="742"/>
      <c r="M94" s="740"/>
      <c r="N94" s="231"/>
    </row>
    <row r="95" spans="1:14">
      <c r="A95" s="370">
        <v>82</v>
      </c>
      <c r="B95" s="744"/>
      <c r="C95" s="717"/>
      <c r="D95" s="740"/>
      <c r="E95" s="740"/>
      <c r="F95" s="231"/>
      <c r="G95" s="231"/>
      <c r="H95" s="749"/>
      <c r="I95" s="748"/>
      <c r="J95" s="748"/>
      <c r="K95" s="231"/>
      <c r="L95" s="748"/>
      <c r="M95" s="740"/>
      <c r="N95" s="231"/>
    </row>
    <row r="96" spans="1:14">
      <c r="A96" s="370">
        <v>83</v>
      </c>
      <c r="B96" s="744"/>
      <c r="C96" s="717"/>
      <c r="D96" s="740"/>
      <c r="E96" s="740"/>
      <c r="F96" s="231"/>
      <c r="G96" s="231"/>
      <c r="H96" s="749"/>
      <c r="I96" s="748"/>
      <c r="J96" s="748"/>
      <c r="K96" s="231"/>
      <c r="L96" s="748"/>
      <c r="M96" s="740"/>
      <c r="N96" s="231"/>
    </row>
    <row r="97" spans="1:14">
      <c r="A97" s="656">
        <v>84</v>
      </c>
      <c r="B97" s="744"/>
      <c r="C97" s="717"/>
      <c r="D97" s="740"/>
      <c r="E97" s="740"/>
      <c r="F97" s="231"/>
      <c r="G97" s="231"/>
      <c r="H97" s="749"/>
      <c r="I97" s="748"/>
      <c r="J97" s="748"/>
      <c r="K97" s="231"/>
      <c r="L97" s="748"/>
      <c r="M97" s="740"/>
      <c r="N97" s="231"/>
    </row>
    <row r="98" spans="1:14">
      <c r="A98" s="21" t="s">
        <v>82</v>
      </c>
      <c r="B98" s="22"/>
      <c r="C98" s="270">
        <f>SUM(C70:C97)</f>
        <v>0</v>
      </c>
      <c r="D98" s="271">
        <f>SUM(D70:D97)</f>
        <v>0</v>
      </c>
      <c r="E98" s="272"/>
      <c r="F98" s="270">
        <f>SUM(F70:F97)</f>
        <v>0</v>
      </c>
      <c r="G98" s="215">
        <f>SUM(G70:G97)</f>
        <v>0</v>
      </c>
      <c r="H98" s="212">
        <f>SUM(H70:H97)</f>
        <v>65838</v>
      </c>
      <c r="I98" s="216">
        <f>SUM(I70:I97)</f>
        <v>0</v>
      </c>
      <c r="J98" s="217">
        <f>SUM(J70:J97)</f>
        <v>61561</v>
      </c>
      <c r="K98" s="216">
        <f>SUM(K70:K97)</f>
        <v>0</v>
      </c>
      <c r="L98" s="212">
        <f>SUM(L70:L97)</f>
        <v>48601</v>
      </c>
      <c r="M98" s="212">
        <f>SUM(M70:M97)</f>
        <v>0</v>
      </c>
      <c r="N98" s="218">
        <f>SUM(N70:N97)</f>
        <v>0</v>
      </c>
    </row>
    <row r="100" spans="1:14">
      <c r="A100" s="181" t="s">
        <v>0</v>
      </c>
      <c r="B100" s="181"/>
      <c r="C100" s="181"/>
    </row>
    <row r="101" spans="1:14">
      <c r="A101" s="182"/>
      <c r="B101" s="181"/>
      <c r="C101" s="181"/>
    </row>
    <row r="102" spans="1:14" customHeight="1" ht="15.75">
      <c r="F102" s="1035" t="s">
        <v>1</v>
      </c>
      <c r="G102" s="1035"/>
      <c r="H102" s="1035"/>
      <c r="I102" s="1035"/>
    </row>
    <row r="103" spans="1:14">
      <c r="G103" s="1036" t="s">
        <v>1350</v>
      </c>
      <c r="H103" s="1036"/>
    </row>
    <row r="105" spans="1:14">
      <c r="A105" s="310" t="s">
        <v>541</v>
      </c>
      <c r="B105" s="310"/>
      <c r="C105" s="310"/>
      <c r="D105" s="310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>
      <c r="A106" s="41" t="s">
        <v>542</v>
      </c>
      <c r="B106" s="41"/>
      <c r="C106" s="41"/>
      <c r="D106" s="41"/>
      <c r="E106" s="41"/>
      <c r="F106" s="42" t="s">
        <v>5</v>
      </c>
      <c r="G106" s="42"/>
      <c r="H106" s="42"/>
      <c r="I106" s="42"/>
      <c r="J106" s="42"/>
      <c r="K106" s="43" t="s">
        <v>840</v>
      </c>
      <c r="L106" s="43"/>
      <c r="M106" s="43"/>
      <c r="N106" s="43"/>
    </row>
    <row r="107" spans="1:14">
      <c r="A107" s="184" t="s">
        <v>2092</v>
      </c>
      <c r="B107" s="184"/>
      <c r="C107" s="184"/>
      <c r="D107" s="184"/>
      <c r="E107" s="184"/>
      <c r="F107" s="45" t="s">
        <v>8</v>
      </c>
      <c r="G107" s="42" t="s">
        <v>9</v>
      </c>
      <c r="H107" s="42"/>
      <c r="I107" s="42" t="s">
        <v>10</v>
      </c>
      <c r="J107" s="42"/>
      <c r="K107" s="46" t="s">
        <v>11</v>
      </c>
      <c r="L107" s="46"/>
      <c r="M107" s="46"/>
      <c r="N107" s="46"/>
    </row>
    <row r="108" spans="1:14">
      <c r="A108" s="47" t="s">
        <v>12</v>
      </c>
      <c r="B108" s="47" t="s">
        <v>13</v>
      </c>
      <c r="C108" s="47" t="s">
        <v>14</v>
      </c>
      <c r="D108" s="48" t="s">
        <v>15</v>
      </c>
      <c r="E108" s="49"/>
      <c r="F108" s="47" t="s">
        <v>16</v>
      </c>
      <c r="G108" s="42" t="s">
        <v>17</v>
      </c>
      <c r="H108" s="42"/>
      <c r="I108" s="42"/>
      <c r="J108" s="42"/>
      <c r="K108" s="42"/>
      <c r="L108" s="42"/>
      <c r="M108" s="42"/>
      <c r="N108" s="42"/>
    </row>
    <row r="109" spans="1:14">
      <c r="A109" s="47"/>
      <c r="B109" s="47"/>
      <c r="C109" s="47"/>
      <c r="D109" s="50"/>
      <c r="E109" s="51"/>
      <c r="F109" s="47"/>
      <c r="G109" s="52" t="s">
        <v>18</v>
      </c>
      <c r="H109" s="52"/>
      <c r="I109" s="185" t="s">
        <v>19</v>
      </c>
      <c r="J109" s="185"/>
      <c r="K109" s="54" t="s">
        <v>20</v>
      </c>
      <c r="L109" s="54"/>
      <c r="M109" s="186" t="s">
        <v>21</v>
      </c>
      <c r="N109" s="186"/>
    </row>
    <row r="110" spans="1:14">
      <c r="A110" s="47"/>
      <c r="B110" s="47"/>
      <c r="C110" s="47"/>
      <c r="D110" s="57" t="s">
        <v>22</v>
      </c>
      <c r="E110" s="57" t="s">
        <v>13</v>
      </c>
      <c r="F110" s="47"/>
      <c r="G110" s="45" t="s">
        <v>23</v>
      </c>
      <c r="H110" s="57" t="s">
        <v>24</v>
      </c>
      <c r="I110" s="57" t="s">
        <v>23</v>
      </c>
      <c r="J110" s="57" t="s">
        <v>24</v>
      </c>
      <c r="K110" s="57" t="s">
        <v>23</v>
      </c>
      <c r="L110" s="57" t="s">
        <v>24</v>
      </c>
      <c r="M110" s="57" t="s">
        <v>23</v>
      </c>
      <c r="N110" s="57" t="s">
        <v>24</v>
      </c>
    </row>
    <row r="111" spans="1:14">
      <c r="A111" s="366">
        <v>84</v>
      </c>
      <c r="B111" s="677" t="s">
        <v>1188</v>
      </c>
      <c r="C111" s="192">
        <f>F111/D111</f>
        <v>1000</v>
      </c>
      <c r="D111" s="362">
        <v>2</v>
      </c>
      <c r="E111" s="362" t="s">
        <v>1189</v>
      </c>
      <c r="F111" s="434">
        <v>2000</v>
      </c>
      <c r="G111" s="434"/>
      <c r="H111" s="433"/>
      <c r="I111" s="678">
        <v>1</v>
      </c>
      <c r="J111" s="676">
        <v>1000</v>
      </c>
      <c r="K111" s="434"/>
      <c r="L111" s="676"/>
      <c r="M111" s="362">
        <v>1</v>
      </c>
      <c r="N111" s="434">
        <v>1000</v>
      </c>
    </row>
    <row r="112" spans="1:14">
      <c r="A112" s="370">
        <v>85</v>
      </c>
      <c r="B112" s="672" t="s">
        <v>1190</v>
      </c>
      <c r="C112" s="192">
        <f>F112/D112</f>
        <v>1000</v>
      </c>
      <c r="D112" s="362">
        <v>1</v>
      </c>
      <c r="E112" s="362" t="s">
        <v>1189</v>
      </c>
      <c r="F112" s="434">
        <v>1000</v>
      </c>
      <c r="G112" s="434"/>
      <c r="H112" s="433"/>
      <c r="I112" s="678">
        <v>1</v>
      </c>
      <c r="J112" s="676">
        <v>1000</v>
      </c>
      <c r="K112" s="434"/>
      <c r="L112" s="676"/>
      <c r="M112" s="362"/>
      <c r="N112" s="434"/>
    </row>
    <row r="113" spans="1:14">
      <c r="A113" s="656">
        <v>86</v>
      </c>
      <c r="B113" s="672" t="s">
        <v>1191</v>
      </c>
      <c r="C113" s="192"/>
      <c r="D113" s="436"/>
      <c r="E113" s="436"/>
      <c r="F113" s="645"/>
      <c r="G113" s="436"/>
      <c r="H113" s="627"/>
      <c r="I113" s="436"/>
      <c r="J113" s="626"/>
      <c r="K113" s="436"/>
      <c r="L113" s="626"/>
      <c r="M113" s="430"/>
      <c r="N113" s="434"/>
    </row>
    <row r="114" spans="1:14">
      <c r="A114" s="21" t="s">
        <v>540</v>
      </c>
      <c r="B114" s="22"/>
      <c r="C114" s="270">
        <f>SUM(C111:C113)+C98+C57+C38</f>
        <v>6459</v>
      </c>
      <c r="D114" s="271">
        <f>SUM(D111:D113)</f>
        <v>3</v>
      </c>
      <c r="E114" s="272"/>
      <c r="F114" s="270">
        <f>SUM(F111:F113)+F98+F57+F38</f>
        <v>371619.2</v>
      </c>
      <c r="G114" s="273">
        <f>SUM(G111:G113)+G98+G57+G38</f>
        <v>89</v>
      </c>
      <c r="H114" s="212">
        <f>SUM(H111:H113)+H98+H57+H38</f>
        <v>145676</v>
      </c>
      <c r="I114" s="216">
        <f>SUM(I111:I113)+I98+I57+I38</f>
        <v>2</v>
      </c>
      <c r="J114" s="217">
        <f>SUM(J111:J113)+J98+J57+J38</f>
        <v>125122</v>
      </c>
      <c r="K114" s="216">
        <f>SUM(K111:K113)+K98+K57+K38</f>
        <v>117</v>
      </c>
      <c r="L114" s="212">
        <f>SUM(L111:L113)+L98+L57+L38</f>
        <v>111202</v>
      </c>
      <c r="M114" s="212">
        <f>SUM(M111:M113)+M98+M57+M38</f>
        <v>1</v>
      </c>
      <c r="N114" s="218">
        <v>220410</v>
      </c>
    </row>
    <row r="118" spans="1:14">
      <c r="N118" s="364"/>
    </row>
    <row r="120" spans="1:14">
      <c r="N120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4:B114"/>
    <mergeCell ref="A108:A110"/>
    <mergeCell ref="B108:B110"/>
    <mergeCell ref="C108:C110"/>
    <mergeCell ref="D108:E109"/>
    <mergeCell ref="F108:F110"/>
    <mergeCell ref="G108:N108"/>
    <mergeCell ref="G109:H109"/>
    <mergeCell ref="I109:J109"/>
    <mergeCell ref="K109:L109"/>
    <mergeCell ref="M109:N109"/>
    <mergeCell ref="G103:H103"/>
    <mergeCell ref="A105:D105"/>
    <mergeCell ref="A106:E106"/>
    <mergeCell ref="F106:J106"/>
    <mergeCell ref="K106:N106"/>
    <mergeCell ref="A107:E107"/>
    <mergeCell ref="G107:H107"/>
    <mergeCell ref="I107:J107"/>
    <mergeCell ref="K107:N107"/>
    <mergeCell ref="G68:H68"/>
    <mergeCell ref="I68:J68"/>
    <mergeCell ref="K68:L68"/>
    <mergeCell ref="M68:N68"/>
    <mergeCell ref="A98:B98"/>
    <mergeCell ref="F102:I102"/>
    <mergeCell ref="A66:E66"/>
    <mergeCell ref="G66:H66"/>
    <mergeCell ref="I66:J66"/>
    <mergeCell ref="K66:N66"/>
    <mergeCell ref="A67:A69"/>
    <mergeCell ref="B67:B69"/>
    <mergeCell ref="C67:C69"/>
    <mergeCell ref="D67:E68"/>
    <mergeCell ref="F67:F69"/>
    <mergeCell ref="G67:N67"/>
    <mergeCell ref="F61:I61"/>
    <mergeCell ref="G62:H62"/>
    <mergeCell ref="A64:D64"/>
    <mergeCell ref="A65:E65"/>
    <mergeCell ref="F65:J65"/>
    <mergeCell ref="K65:N65"/>
    <mergeCell ref="G49:H49"/>
    <mergeCell ref="I49:J49"/>
    <mergeCell ref="K49:L49"/>
    <mergeCell ref="M49:N49"/>
    <mergeCell ref="A57:B57"/>
    <mergeCell ref="A58:B58"/>
    <mergeCell ref="A47:E47"/>
    <mergeCell ref="G47:H47"/>
    <mergeCell ref="I47:J47"/>
    <mergeCell ref="K47:N47"/>
    <mergeCell ref="A48:A50"/>
    <mergeCell ref="B48:B50"/>
    <mergeCell ref="C48:C50"/>
    <mergeCell ref="D48:E49"/>
    <mergeCell ref="F48:F50"/>
    <mergeCell ref="G48:N48"/>
    <mergeCell ref="F42:I42"/>
    <mergeCell ref="G43:H43"/>
    <mergeCell ref="A45:D45"/>
    <mergeCell ref="A46:E46"/>
    <mergeCell ref="F46:J46"/>
    <mergeCell ref="K46:N46"/>
    <mergeCell ref="G10:H10"/>
    <mergeCell ref="I10:J10"/>
    <mergeCell ref="K10:L10"/>
    <mergeCell ref="M10:N10"/>
    <mergeCell ref="A38:B38"/>
    <mergeCell ref="D41:E41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39" man="1"/>
    <brk id="58" man="1"/>
    <brk id="9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42"/>
  <sheetViews>
    <sheetView tabSelected="0" workbookViewId="0" view="pageBreakPreview" showGridLines="true" showRowColHeaders="1">
      <selection activeCell="A88" sqref="A88:E88"/>
    </sheetView>
  </sheetViews>
  <sheetFormatPr defaultRowHeight="14.4" outlineLevelRow="0" outlineLevelCol="0"/>
  <cols>
    <col min="1" max="1" width="10.5703125" customWidth="true" style="0"/>
    <col min="2" max="2" width="26.85546875" customWidth="true" style="0"/>
    <col min="3" max="3" width="13.5703125" customWidth="true" style="0"/>
    <col min="4" max="4" width="7.5703125" customWidth="true" style="0"/>
    <col min="5" max="5" width="8.85546875" customWidth="true" style="0"/>
    <col min="6" max="6" width="11.85546875" customWidth="true" style="0"/>
    <col min="7" max="7" width="10.85546875" customWidth="true" style="0"/>
    <col min="8" max="8" width="11.85546875" customWidth="true" style="0"/>
    <col min="10" max="10" width="11.85546875" customWidth="true" style="0"/>
    <col min="11" max="11" width="9.140625" customWidth="true" style="0"/>
    <col min="12" max="12" width="11.85546875" customWidth="true" style="0"/>
    <col min="14" max="14" width="11.85546875" customWidth="true" style="0"/>
  </cols>
  <sheetData>
    <row r="1" spans="1:15">
      <c r="A1" s="181" t="s">
        <v>0</v>
      </c>
      <c r="B1" s="181"/>
      <c r="C1" s="181"/>
    </row>
    <row r="2" spans="1:15">
      <c r="A2" s="182"/>
      <c r="B2" s="181"/>
      <c r="C2" s="181"/>
    </row>
    <row r="3" spans="1:15" customHeight="1" ht="15.75">
      <c r="F3" s="32" t="s">
        <v>1</v>
      </c>
      <c r="G3" s="32"/>
      <c r="H3" s="32"/>
      <c r="I3" s="32"/>
    </row>
    <row r="4" spans="1:15">
      <c r="G4" s="35" t="s">
        <v>2</v>
      </c>
      <c r="H4" s="35"/>
    </row>
    <row r="6" spans="1:15">
      <c r="A6" s="310" t="s">
        <v>541</v>
      </c>
      <c r="B6" s="310"/>
      <c r="C6" s="310"/>
      <c r="D6" s="31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A7" s="41" t="s">
        <v>542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2109</v>
      </c>
      <c r="L7" s="43"/>
      <c r="M7" s="43"/>
      <c r="N7" s="43"/>
    </row>
    <row r="8" spans="1:15">
      <c r="A8" s="184" t="s">
        <v>2110</v>
      </c>
      <c r="B8" s="184"/>
      <c r="C8" s="184"/>
      <c r="D8" s="184"/>
      <c r="E8" s="184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>
      <c r="A10" s="47"/>
      <c r="B10" s="47"/>
      <c r="C10" s="47"/>
      <c r="D10" s="50"/>
      <c r="E10" s="51"/>
      <c r="F10" s="47"/>
      <c r="G10" s="52" t="s">
        <v>18</v>
      </c>
      <c r="H10" s="52"/>
      <c r="I10" s="185" t="s">
        <v>19</v>
      </c>
      <c r="J10" s="185"/>
      <c r="K10" s="54" t="s">
        <v>20</v>
      </c>
      <c r="L10" s="54"/>
      <c r="M10" s="186" t="s">
        <v>21</v>
      </c>
      <c r="N10" s="186"/>
    </row>
    <row r="11" spans="1:15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>
      <c r="A12" s="366">
        <v>1</v>
      </c>
      <c r="B12" s="1237" t="s">
        <v>2111</v>
      </c>
      <c r="C12" s="236"/>
      <c r="D12" s="436"/>
      <c r="E12" s="436"/>
      <c r="F12" s="192"/>
      <c r="G12" s="436"/>
      <c r="H12" s="608"/>
      <c r="I12" s="430"/>
      <c r="J12" s="431"/>
      <c r="K12" s="436"/>
      <c r="L12" s="608"/>
      <c r="M12" s="430"/>
      <c r="N12" s="431"/>
    </row>
    <row r="13" spans="1:15">
      <c r="A13" s="370">
        <v>2</v>
      </c>
      <c r="B13" s="1237" t="s">
        <v>2112</v>
      </c>
      <c r="C13" s="236"/>
      <c r="D13" s="436"/>
      <c r="E13" s="436"/>
      <c r="F13" s="610"/>
      <c r="G13" s="436"/>
      <c r="H13" s="437"/>
      <c r="I13" s="430"/>
      <c r="J13" s="434"/>
      <c r="K13" s="436"/>
      <c r="L13" s="437"/>
      <c r="M13" s="430"/>
      <c r="N13" s="434"/>
    </row>
    <row r="14" spans="1:15">
      <c r="A14" s="370">
        <v>3</v>
      </c>
      <c r="B14" s="1237" t="s">
        <v>2113</v>
      </c>
      <c r="C14" s="236"/>
      <c r="D14" s="612"/>
      <c r="E14" s="613"/>
      <c r="F14" s="428"/>
      <c r="G14" s="430"/>
      <c r="H14" s="431"/>
      <c r="I14" s="430"/>
      <c r="J14" s="428"/>
      <c r="K14" s="430"/>
      <c r="L14" s="431"/>
      <c r="M14" s="430"/>
      <c r="N14" s="428"/>
    </row>
    <row r="15" spans="1:15">
      <c r="A15" s="370">
        <v>4</v>
      </c>
      <c r="B15" s="1237" t="s">
        <v>2114</v>
      </c>
      <c r="C15" s="236"/>
      <c r="D15" s="430"/>
      <c r="E15" s="613"/>
      <c r="F15" s="428"/>
      <c r="G15" s="430"/>
      <c r="H15" s="431"/>
      <c r="I15" s="430"/>
      <c r="J15" s="431"/>
      <c r="K15" s="430"/>
      <c r="L15" s="431"/>
      <c r="M15" s="430"/>
      <c r="N15" s="431"/>
    </row>
    <row r="16" spans="1:15">
      <c r="A16" s="370">
        <v>5</v>
      </c>
      <c r="B16" s="1237" t="s">
        <v>2115</v>
      </c>
      <c r="C16" s="1238">
        <v>110</v>
      </c>
      <c r="D16" s="1239">
        <v>200</v>
      </c>
      <c r="E16" s="1239" t="s">
        <v>1568</v>
      </c>
      <c r="F16" s="1240">
        <v>22000</v>
      </c>
      <c r="G16" s="1239">
        <v>200</v>
      </c>
      <c r="H16" s="1238">
        <v>22000</v>
      </c>
      <c r="I16" s="1239">
        <v>200</v>
      </c>
      <c r="J16" s="1238">
        <v>22000</v>
      </c>
      <c r="K16" s="1239">
        <v>200</v>
      </c>
      <c r="L16" s="1238">
        <v>22000</v>
      </c>
      <c r="M16" s="1239">
        <v>200</v>
      </c>
      <c r="N16" s="1238">
        <v>22000</v>
      </c>
    </row>
    <row r="17" spans="1:15">
      <c r="A17" s="370">
        <v>6</v>
      </c>
      <c r="B17" s="1237" t="s">
        <v>2116</v>
      </c>
      <c r="C17" s="1238">
        <v>180</v>
      </c>
      <c r="D17" s="1239">
        <v>200</v>
      </c>
      <c r="E17" s="1239" t="s">
        <v>1568</v>
      </c>
      <c r="F17" s="1240">
        <v>360000</v>
      </c>
      <c r="G17" s="1239">
        <v>200</v>
      </c>
      <c r="H17" s="1238">
        <v>36000</v>
      </c>
      <c r="I17" s="1239">
        <v>200</v>
      </c>
      <c r="J17" s="1238">
        <v>36000</v>
      </c>
      <c r="K17" s="1239">
        <v>200</v>
      </c>
      <c r="L17" s="1238">
        <v>36000</v>
      </c>
      <c r="M17" s="1239">
        <v>200</v>
      </c>
      <c r="N17" s="1238">
        <v>36000</v>
      </c>
    </row>
    <row r="18" spans="1:15">
      <c r="A18" s="370">
        <v>7</v>
      </c>
      <c r="B18" s="1237" t="s">
        <v>2117</v>
      </c>
      <c r="C18" s="1238">
        <v>200</v>
      </c>
      <c r="D18" s="1239">
        <v>300</v>
      </c>
      <c r="E18" s="1239" t="s">
        <v>1568</v>
      </c>
      <c r="F18" s="1240">
        <v>60000</v>
      </c>
      <c r="G18" s="1239">
        <v>300</v>
      </c>
      <c r="H18" s="1238">
        <v>60000</v>
      </c>
      <c r="I18" s="1239">
        <v>300</v>
      </c>
      <c r="J18" s="1238">
        <v>60000</v>
      </c>
      <c r="K18" s="1239">
        <v>300</v>
      </c>
      <c r="L18" s="1238">
        <v>60000</v>
      </c>
      <c r="M18" s="1239">
        <v>300</v>
      </c>
      <c r="N18" s="1238">
        <v>60000</v>
      </c>
    </row>
    <row r="19" spans="1:15">
      <c r="A19" s="370">
        <v>8</v>
      </c>
      <c r="B19" s="1237" t="s">
        <v>2118</v>
      </c>
      <c r="C19" s="1241"/>
      <c r="D19" s="1242"/>
      <c r="E19" s="1242"/>
      <c r="F19" s="1243"/>
      <c r="G19" s="1239"/>
      <c r="H19" s="1238"/>
      <c r="I19" s="1244"/>
      <c r="J19" s="1238"/>
      <c r="K19" s="1239"/>
      <c r="L19" s="1238"/>
      <c r="M19" s="1136"/>
      <c r="N19" s="1136"/>
    </row>
    <row r="20" spans="1:15">
      <c r="A20" s="370">
        <v>9</v>
      </c>
      <c r="B20" s="1237" t="s">
        <v>2119</v>
      </c>
      <c r="C20" s="1245"/>
      <c r="D20" s="1246"/>
      <c r="E20" s="1246"/>
      <c r="F20" s="1247"/>
      <c r="G20" s="1248"/>
      <c r="H20" s="1249"/>
      <c r="I20" s="1250"/>
      <c r="J20" s="1251"/>
      <c r="K20" s="1248"/>
      <c r="L20" s="1249"/>
      <c r="M20" s="1252"/>
      <c r="N20" s="1253"/>
    </row>
    <row r="21" spans="1:15">
      <c r="A21" s="370">
        <v>10</v>
      </c>
      <c r="B21" s="1237" t="s">
        <v>2120</v>
      </c>
      <c r="C21" s="1238">
        <v>15000</v>
      </c>
      <c r="D21" s="1239">
        <v>4</v>
      </c>
      <c r="E21" s="1239" t="s">
        <v>2121</v>
      </c>
      <c r="F21" s="1240">
        <v>60000</v>
      </c>
      <c r="G21" s="1239">
        <v>4</v>
      </c>
      <c r="H21" s="1238">
        <v>60000</v>
      </c>
      <c r="I21" s="1239">
        <v>4</v>
      </c>
      <c r="J21" s="1238">
        <v>60000</v>
      </c>
      <c r="K21" s="1239">
        <v>4</v>
      </c>
      <c r="L21" s="1238">
        <v>60000</v>
      </c>
      <c r="M21" s="1239">
        <v>4</v>
      </c>
      <c r="N21" s="1238">
        <v>60000</v>
      </c>
    </row>
    <row r="22" spans="1:15">
      <c r="A22" s="370">
        <v>11</v>
      </c>
      <c r="B22" s="1237" t="s">
        <v>2122</v>
      </c>
      <c r="C22" s="1238">
        <v>15000</v>
      </c>
      <c r="D22" s="1239">
        <v>3</v>
      </c>
      <c r="E22" s="1239" t="s">
        <v>2121</v>
      </c>
      <c r="F22" s="1240">
        <v>30000</v>
      </c>
      <c r="G22" s="1239">
        <v>3</v>
      </c>
      <c r="H22" s="1238">
        <v>30000</v>
      </c>
      <c r="I22" s="1239">
        <v>3</v>
      </c>
      <c r="J22" s="1238">
        <v>30000</v>
      </c>
      <c r="K22" s="1239">
        <v>3</v>
      </c>
      <c r="L22" s="1238">
        <v>30000</v>
      </c>
      <c r="M22" s="1239">
        <v>3</v>
      </c>
      <c r="N22" s="1238">
        <v>30000</v>
      </c>
    </row>
    <row r="23" spans="1:15">
      <c r="A23" s="370">
        <v>12</v>
      </c>
      <c r="B23" s="1237" t="s">
        <v>2123</v>
      </c>
      <c r="C23" s="1241"/>
      <c r="D23" s="1242"/>
      <c r="E23" s="1242"/>
      <c r="F23" s="1243"/>
      <c r="G23" s="1239"/>
      <c r="H23" s="1238"/>
      <c r="I23" s="1244"/>
      <c r="J23" s="1238"/>
      <c r="K23" s="1239"/>
      <c r="L23" s="1238"/>
      <c r="M23" s="1136"/>
      <c r="N23" s="1136"/>
    </row>
    <row r="24" spans="1:15">
      <c r="A24" s="370">
        <v>13</v>
      </c>
      <c r="B24" s="1254" t="s">
        <v>2124</v>
      </c>
      <c r="C24" s="1109">
        <v>100</v>
      </c>
      <c r="D24" s="1239">
        <v>700</v>
      </c>
      <c r="E24" s="1239" t="s">
        <v>43</v>
      </c>
      <c r="F24" s="1240">
        <v>70000</v>
      </c>
      <c r="G24" s="1239">
        <v>700</v>
      </c>
      <c r="H24" s="1238">
        <v>70000</v>
      </c>
      <c r="I24" s="1239">
        <v>700</v>
      </c>
      <c r="J24" s="1238">
        <v>70000</v>
      </c>
      <c r="K24" s="1239">
        <v>350</v>
      </c>
      <c r="L24" s="1238">
        <v>35000</v>
      </c>
      <c r="M24" s="1161">
        <v>350</v>
      </c>
      <c r="N24" s="1238">
        <v>35000</v>
      </c>
    </row>
    <row r="25" spans="1:15">
      <c r="A25" s="370">
        <v>14</v>
      </c>
      <c r="B25" s="1254" t="s">
        <v>2125</v>
      </c>
      <c r="C25" s="1109">
        <v>1000</v>
      </c>
      <c r="D25" s="1239">
        <v>50</v>
      </c>
      <c r="E25" s="1239" t="s">
        <v>192</v>
      </c>
      <c r="F25" s="1240">
        <v>50000</v>
      </c>
      <c r="G25" s="1239">
        <v>50</v>
      </c>
      <c r="H25" s="1238">
        <v>50000</v>
      </c>
      <c r="I25" s="1239">
        <v>50</v>
      </c>
      <c r="J25" s="1238">
        <v>50000</v>
      </c>
      <c r="K25" s="1239">
        <v>25</v>
      </c>
      <c r="L25" s="1238">
        <v>25000</v>
      </c>
      <c r="M25" s="1161">
        <v>25</v>
      </c>
      <c r="N25" s="1238">
        <v>25000</v>
      </c>
    </row>
    <row r="26" spans="1:15">
      <c r="A26" s="370">
        <v>15</v>
      </c>
      <c r="B26" s="1254" t="s">
        <v>2126</v>
      </c>
      <c r="C26" s="1046">
        <v>200</v>
      </c>
      <c r="D26" s="1161">
        <v>60</v>
      </c>
      <c r="E26" s="1161" t="s">
        <v>43</v>
      </c>
      <c r="F26" s="1255">
        <v>12000</v>
      </c>
      <c r="G26" s="1161">
        <v>60</v>
      </c>
      <c r="H26" s="1238">
        <v>12000</v>
      </c>
      <c r="I26" s="1161">
        <v>60</v>
      </c>
      <c r="J26" s="1238">
        <v>12000</v>
      </c>
      <c r="K26" s="1239">
        <v>35</v>
      </c>
      <c r="L26" s="1238">
        <v>7000</v>
      </c>
      <c r="M26" s="1161">
        <v>35</v>
      </c>
      <c r="N26" s="1238">
        <v>7000</v>
      </c>
    </row>
    <row r="27" spans="1:15">
      <c r="A27" s="370">
        <v>16</v>
      </c>
      <c r="B27" s="1254" t="s">
        <v>2127</v>
      </c>
      <c r="C27" s="1046">
        <v>1200</v>
      </c>
      <c r="D27" s="1161">
        <v>60</v>
      </c>
      <c r="E27" s="1161" t="s">
        <v>192</v>
      </c>
      <c r="F27" s="1256">
        <v>72000</v>
      </c>
      <c r="G27" s="1161">
        <v>60</v>
      </c>
      <c r="H27" s="1046" t="s">
        <v>2128</v>
      </c>
      <c r="I27" s="1161">
        <v>60</v>
      </c>
      <c r="J27" s="1046" t="s">
        <v>2128</v>
      </c>
      <c r="K27" s="1161">
        <v>25</v>
      </c>
      <c r="L27" s="1238">
        <v>30000</v>
      </c>
      <c r="M27" s="1161">
        <v>25</v>
      </c>
      <c r="N27" s="1238">
        <v>30000</v>
      </c>
    </row>
    <row r="28" spans="1:15">
      <c r="A28" s="370">
        <v>17</v>
      </c>
      <c r="B28" s="1254" t="s">
        <v>2129</v>
      </c>
      <c r="C28" s="1046">
        <v>2000</v>
      </c>
      <c r="D28" s="1161">
        <v>5</v>
      </c>
      <c r="E28" s="1161" t="s">
        <v>1568</v>
      </c>
      <c r="F28" s="1257">
        <v>10000</v>
      </c>
      <c r="G28" s="1161">
        <v>5</v>
      </c>
      <c r="H28" s="1258">
        <v>10000</v>
      </c>
      <c r="I28" s="1161">
        <v>5</v>
      </c>
      <c r="J28" s="1258">
        <v>10000</v>
      </c>
      <c r="K28" s="1161">
        <v>5</v>
      </c>
      <c r="L28" s="1238">
        <v>5000</v>
      </c>
      <c r="M28" s="1161">
        <v>5</v>
      </c>
      <c r="N28" s="1238">
        <v>5000</v>
      </c>
    </row>
    <row r="29" spans="1:15">
      <c r="A29" s="370">
        <v>18</v>
      </c>
      <c r="B29" s="1254" t="s">
        <v>2130</v>
      </c>
      <c r="C29" s="1109">
        <v>40</v>
      </c>
      <c r="D29" s="1239">
        <v>1000</v>
      </c>
      <c r="E29" s="1239" t="s">
        <v>2131</v>
      </c>
      <c r="F29" s="1240">
        <v>40000</v>
      </c>
      <c r="G29" s="1239">
        <v>1000</v>
      </c>
      <c r="H29" s="1238" t="s">
        <v>846</v>
      </c>
      <c r="I29" s="1239">
        <v>1000</v>
      </c>
      <c r="J29" s="1238">
        <v>40000</v>
      </c>
      <c r="K29" s="1239">
        <v>500</v>
      </c>
      <c r="L29" s="1238">
        <v>20000</v>
      </c>
      <c r="M29" s="1136">
        <v>500</v>
      </c>
      <c r="N29" s="1238">
        <v>20000</v>
      </c>
    </row>
    <row r="30" spans="1:15">
      <c r="A30" s="370">
        <v>19</v>
      </c>
      <c r="B30" s="1259" t="s">
        <v>2118</v>
      </c>
      <c r="C30" s="1136"/>
      <c r="D30" s="362"/>
      <c r="E30" s="434"/>
      <c r="F30" s="434"/>
      <c r="G30" s="430"/>
      <c r="H30" s="433"/>
      <c r="I30" s="430"/>
      <c r="J30" s="431"/>
      <c r="K30" s="430"/>
      <c r="L30" s="433"/>
      <c r="M30" s="430"/>
      <c r="N30" s="431"/>
    </row>
    <row r="31" spans="1:15">
      <c r="A31" s="370">
        <v>20</v>
      </c>
      <c r="B31" s="1259" t="s">
        <v>2119</v>
      </c>
      <c r="C31" s="1136"/>
      <c r="D31" s="362"/>
      <c r="E31" s="434"/>
      <c r="F31" s="434"/>
      <c r="G31" s="430"/>
      <c r="H31" s="433"/>
      <c r="I31" s="430"/>
      <c r="J31" s="434"/>
      <c r="K31" s="430"/>
      <c r="L31" s="433"/>
      <c r="M31" s="430"/>
      <c r="N31" s="434"/>
    </row>
    <row r="32" spans="1:15">
      <c r="A32" s="370">
        <v>21</v>
      </c>
      <c r="B32" s="1259" t="s">
        <v>2132</v>
      </c>
      <c r="C32" s="1238">
        <v>15000</v>
      </c>
      <c r="D32" s="1239">
        <v>6</v>
      </c>
      <c r="E32" s="1239" t="s">
        <v>2121</v>
      </c>
      <c r="F32" s="1260">
        <v>90000</v>
      </c>
      <c r="G32" s="245">
        <v>6</v>
      </c>
      <c r="H32" s="1261">
        <v>90000</v>
      </c>
      <c r="I32" s="245">
        <v>6</v>
      </c>
      <c r="J32" s="1261">
        <v>90000</v>
      </c>
      <c r="K32" s="245">
        <v>6</v>
      </c>
      <c r="L32" s="1261">
        <v>90000</v>
      </c>
      <c r="M32" s="245">
        <v>6</v>
      </c>
      <c r="N32" s="1261">
        <v>90000</v>
      </c>
    </row>
    <row r="33" spans="1:15">
      <c r="A33" s="370">
        <v>22</v>
      </c>
      <c r="B33" s="1259" t="s">
        <v>2122</v>
      </c>
      <c r="C33" s="1238">
        <v>10000</v>
      </c>
      <c r="D33" s="1239">
        <v>3</v>
      </c>
      <c r="E33" s="1239" t="s">
        <v>2121</v>
      </c>
      <c r="F33" s="1260">
        <v>30000</v>
      </c>
      <c r="G33" s="245">
        <v>3</v>
      </c>
      <c r="H33" s="1261">
        <v>30000</v>
      </c>
      <c r="I33" s="245">
        <v>3</v>
      </c>
      <c r="J33" s="1261">
        <v>30000</v>
      </c>
      <c r="K33" s="245">
        <v>3</v>
      </c>
      <c r="L33" s="1261">
        <v>30000</v>
      </c>
      <c r="M33" s="245">
        <v>3</v>
      </c>
      <c r="N33" s="1261">
        <v>30000</v>
      </c>
    </row>
    <row r="34" spans="1:15">
      <c r="A34" s="370">
        <v>23</v>
      </c>
      <c r="B34" s="1259" t="s">
        <v>2123</v>
      </c>
      <c r="C34" s="1136"/>
      <c r="D34" s="436"/>
      <c r="E34" s="436"/>
      <c r="F34" s="610"/>
      <c r="G34" s="436"/>
      <c r="H34" s="437"/>
      <c r="I34" s="430"/>
      <c r="J34" s="434"/>
      <c r="K34" s="436"/>
      <c r="L34" s="437"/>
      <c r="M34" s="430"/>
      <c r="N34" s="434"/>
    </row>
    <row r="35" spans="1:15">
      <c r="A35" s="370">
        <v>24</v>
      </c>
      <c r="B35" s="1262" t="s">
        <v>2124</v>
      </c>
      <c r="C35" s="1109">
        <v>100</v>
      </c>
      <c r="D35" s="1239">
        <v>700</v>
      </c>
      <c r="E35" s="1239" t="s">
        <v>43</v>
      </c>
      <c r="F35" s="1260">
        <v>70000</v>
      </c>
      <c r="G35" s="1240"/>
      <c r="H35" s="437"/>
      <c r="I35" s="430"/>
      <c r="J35" s="434"/>
      <c r="K35" s="1239">
        <v>350</v>
      </c>
      <c r="L35" s="1238">
        <v>35000</v>
      </c>
      <c r="M35" s="1161">
        <v>350</v>
      </c>
      <c r="N35" s="1238">
        <v>35000</v>
      </c>
    </row>
    <row r="36" spans="1:15">
      <c r="A36" s="370">
        <v>25</v>
      </c>
      <c r="B36" s="1262" t="s">
        <v>2125</v>
      </c>
      <c r="C36" s="1109">
        <v>1000</v>
      </c>
      <c r="D36" s="1239">
        <v>50</v>
      </c>
      <c r="E36" s="1239" t="s">
        <v>192</v>
      </c>
      <c r="F36" s="1260">
        <v>50000</v>
      </c>
      <c r="G36" s="1240"/>
      <c r="H36" s="433"/>
      <c r="I36" s="430"/>
      <c r="J36" s="434"/>
      <c r="K36" s="1239">
        <v>25</v>
      </c>
      <c r="L36" s="1238">
        <v>25000</v>
      </c>
      <c r="M36" s="1161">
        <v>25</v>
      </c>
      <c r="N36" s="1238">
        <v>25000</v>
      </c>
    </row>
    <row r="37" spans="1:15">
      <c r="A37" s="370">
        <v>26</v>
      </c>
      <c r="B37" s="1262" t="s">
        <v>2126</v>
      </c>
      <c r="C37" s="1046">
        <v>200</v>
      </c>
      <c r="D37" s="1161">
        <v>70</v>
      </c>
      <c r="E37" s="1161" t="s">
        <v>43</v>
      </c>
      <c r="F37" s="1263">
        <v>14000</v>
      </c>
      <c r="G37" s="1264"/>
      <c r="H37" s="620"/>
      <c r="I37" s="621"/>
      <c r="J37" s="619"/>
      <c r="K37" s="1239">
        <v>35</v>
      </c>
      <c r="L37" s="1238">
        <v>7000</v>
      </c>
      <c r="M37" s="1161">
        <v>35</v>
      </c>
      <c r="N37" s="1238">
        <v>7000</v>
      </c>
    </row>
    <row r="38" spans="1:15">
      <c r="A38" s="370">
        <v>27</v>
      </c>
      <c r="B38" s="1262" t="s">
        <v>2127</v>
      </c>
      <c r="C38" s="1046">
        <v>1200</v>
      </c>
      <c r="D38" s="1161">
        <v>50</v>
      </c>
      <c r="E38" s="1161" t="s">
        <v>192</v>
      </c>
      <c r="F38" s="1265">
        <v>60000</v>
      </c>
      <c r="G38" s="1266"/>
      <c r="H38" s="436"/>
      <c r="I38" s="622"/>
      <c r="J38" s="430"/>
      <c r="K38" s="1161">
        <v>25</v>
      </c>
      <c r="L38" s="1238">
        <v>30000</v>
      </c>
      <c r="M38" s="1161">
        <v>25</v>
      </c>
      <c r="N38" s="1238">
        <v>30000</v>
      </c>
      <c r="O38" s="209"/>
    </row>
    <row r="39" spans="1:15">
      <c r="A39" s="21" t="s">
        <v>82</v>
      </c>
      <c r="B39" s="22"/>
      <c r="C39" s="270">
        <f>SUM(C12:C38)</f>
        <v>62530</v>
      </c>
      <c r="D39" s="1267">
        <f>SUM(D12:D38)</f>
        <v>3461</v>
      </c>
      <c r="E39" s="272"/>
      <c r="F39" s="270">
        <f>SUM(F12:F38)</f>
        <v>1100000</v>
      </c>
      <c r="G39" s="273">
        <f>SUM(G12:G38)</f>
        <v>2591</v>
      </c>
      <c r="H39" s="212">
        <f>SUM(H12:H38)</f>
        <v>470000</v>
      </c>
      <c r="I39" s="217">
        <f>SUM(I12:I38)</f>
        <v>2591</v>
      </c>
      <c r="J39" s="217">
        <f>SUM(J12:J38)</f>
        <v>510000</v>
      </c>
      <c r="K39" s="217">
        <f>SUM(K12:K38)</f>
        <v>2091</v>
      </c>
      <c r="L39" s="212">
        <f>SUM(L12:L38)</f>
        <v>547000</v>
      </c>
      <c r="M39" s="212">
        <f>SUM(M12:M38)</f>
        <v>2091</v>
      </c>
      <c r="N39" s="218">
        <f>SUM(N12:N38)</f>
        <v>547000</v>
      </c>
    </row>
    <row r="41" spans="1:15">
      <c r="A41" s="181" t="s">
        <v>0</v>
      </c>
      <c r="B41" s="181"/>
      <c r="C41" s="181"/>
    </row>
    <row r="42" spans="1:15">
      <c r="A42" s="182"/>
      <c r="B42" s="181"/>
      <c r="C42" s="181"/>
    </row>
    <row r="43" spans="1:15" customHeight="1" ht="15.75">
      <c r="F43" s="32" t="s">
        <v>1</v>
      </c>
      <c r="G43" s="32"/>
      <c r="H43" s="32"/>
      <c r="I43" s="32"/>
    </row>
    <row r="44" spans="1:15">
      <c r="G44" s="35" t="s">
        <v>2</v>
      </c>
      <c r="H44" s="35"/>
    </row>
    <row r="46" spans="1:15">
      <c r="A46" s="310" t="s">
        <v>541</v>
      </c>
      <c r="B46" s="310"/>
      <c r="C46" s="310"/>
      <c r="D46" s="310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>
      <c r="A47" s="41" t="s">
        <v>542</v>
      </c>
      <c r="B47" s="41"/>
      <c r="C47" s="41"/>
      <c r="D47" s="41"/>
      <c r="E47" s="41"/>
      <c r="F47" s="42" t="s">
        <v>5</v>
      </c>
      <c r="G47" s="42"/>
      <c r="H47" s="42"/>
      <c r="I47" s="42"/>
      <c r="J47" s="42"/>
      <c r="K47" s="43" t="s">
        <v>1037</v>
      </c>
      <c r="L47" s="43"/>
      <c r="M47" s="43"/>
      <c r="N47" s="43"/>
    </row>
    <row r="48" spans="1:15">
      <c r="A48" s="184" t="s">
        <v>2110</v>
      </c>
      <c r="B48" s="184"/>
      <c r="C48" s="184"/>
      <c r="D48" s="184"/>
      <c r="E48" s="184"/>
      <c r="F48" s="45" t="s">
        <v>8</v>
      </c>
      <c r="G48" s="42" t="s">
        <v>9</v>
      </c>
      <c r="H48" s="42"/>
      <c r="I48" s="42" t="s">
        <v>10</v>
      </c>
      <c r="J48" s="42"/>
      <c r="K48" s="46" t="s">
        <v>11</v>
      </c>
      <c r="L48" s="46"/>
      <c r="M48" s="46"/>
      <c r="N48" s="46"/>
    </row>
    <row r="49" spans="1:15">
      <c r="A49" s="47" t="s">
        <v>12</v>
      </c>
      <c r="B49" s="47" t="s">
        <v>13</v>
      </c>
      <c r="C49" s="47" t="s">
        <v>14</v>
      </c>
      <c r="D49" s="48" t="s">
        <v>15</v>
      </c>
      <c r="E49" s="49"/>
      <c r="F49" s="47" t="s">
        <v>16</v>
      </c>
      <c r="G49" s="42" t="s">
        <v>17</v>
      </c>
      <c r="H49" s="42"/>
      <c r="I49" s="42"/>
      <c r="J49" s="42"/>
      <c r="K49" s="42"/>
      <c r="L49" s="42"/>
      <c r="M49" s="42"/>
      <c r="N49" s="42"/>
    </row>
    <row r="50" spans="1:15">
      <c r="A50" s="47"/>
      <c r="B50" s="47"/>
      <c r="C50" s="47"/>
      <c r="D50" s="50"/>
      <c r="E50" s="51"/>
      <c r="F50" s="47"/>
      <c r="G50" s="52" t="s">
        <v>18</v>
      </c>
      <c r="H50" s="52"/>
      <c r="I50" s="185" t="s">
        <v>19</v>
      </c>
      <c r="J50" s="185"/>
      <c r="K50" s="54" t="s">
        <v>20</v>
      </c>
      <c r="L50" s="54"/>
      <c r="M50" s="186" t="s">
        <v>21</v>
      </c>
      <c r="N50" s="186"/>
    </row>
    <row r="51" spans="1:15">
      <c r="A51" s="47"/>
      <c r="B51" s="47"/>
      <c r="C51" s="47"/>
      <c r="D51" s="57" t="s">
        <v>22</v>
      </c>
      <c r="E51" s="57" t="s">
        <v>13</v>
      </c>
      <c r="F51" s="47"/>
      <c r="G51" s="45" t="s">
        <v>23</v>
      </c>
      <c r="H51" s="57" t="s">
        <v>24</v>
      </c>
      <c r="I51" s="57" t="s">
        <v>23</v>
      </c>
      <c r="J51" s="57" t="s">
        <v>24</v>
      </c>
      <c r="K51" s="57" t="s">
        <v>23</v>
      </c>
      <c r="L51" s="57" t="s">
        <v>24</v>
      </c>
      <c r="M51" s="57" t="s">
        <v>23</v>
      </c>
      <c r="N51" s="57" t="s">
        <v>24</v>
      </c>
    </row>
    <row r="52" spans="1:15">
      <c r="A52" s="366">
        <v>28</v>
      </c>
      <c r="B52" s="1237" t="s">
        <v>2133</v>
      </c>
      <c r="C52" s="236"/>
      <c r="D52" s="436"/>
      <c r="E52" s="436"/>
      <c r="F52" s="623"/>
      <c r="G52" s="430"/>
      <c r="H52" s="624"/>
      <c r="I52" s="430"/>
      <c r="J52" s="428"/>
      <c r="K52" s="430"/>
      <c r="L52" s="625"/>
      <c r="M52" s="430"/>
      <c r="N52" s="431"/>
    </row>
    <row r="53" spans="1:15">
      <c r="A53" s="370">
        <v>29</v>
      </c>
      <c r="B53" s="1254" t="s">
        <v>2134</v>
      </c>
      <c r="C53" s="1109">
        <v>240</v>
      </c>
      <c r="D53" s="1239">
        <v>40</v>
      </c>
      <c r="E53" s="1239" t="s">
        <v>43</v>
      </c>
      <c r="F53" s="1240">
        <v>9600</v>
      </c>
      <c r="G53" s="1239">
        <v>40</v>
      </c>
      <c r="H53" s="1238">
        <v>9600</v>
      </c>
      <c r="I53" s="1268"/>
      <c r="J53" s="1269"/>
      <c r="K53" s="1239">
        <v>40</v>
      </c>
      <c r="L53" s="1238">
        <v>9600</v>
      </c>
      <c r="M53" s="1239">
        <v>40</v>
      </c>
      <c r="N53" s="1238">
        <v>9600</v>
      </c>
    </row>
    <row r="54" spans="1:15">
      <c r="A54" s="656">
        <v>30</v>
      </c>
      <c r="B54" s="1237" t="s">
        <v>2135</v>
      </c>
      <c r="C54" s="1109"/>
      <c r="D54" s="1239"/>
      <c r="E54" s="1239"/>
      <c r="F54" s="1240"/>
      <c r="G54" s="1239"/>
      <c r="H54" s="1238"/>
      <c r="I54" s="1268"/>
      <c r="J54" s="1269"/>
      <c r="K54" s="1239"/>
      <c r="L54" s="1238"/>
      <c r="M54" s="1239"/>
      <c r="N54" s="1238"/>
    </row>
    <row r="55" spans="1:15">
      <c r="A55" s="370">
        <v>31</v>
      </c>
      <c r="B55" s="1254" t="s">
        <v>2136</v>
      </c>
      <c r="C55" s="1046" t="s">
        <v>2137</v>
      </c>
      <c r="D55" s="1161">
        <v>2</v>
      </c>
      <c r="E55" s="1161" t="s">
        <v>2138</v>
      </c>
      <c r="F55" s="1255">
        <v>30000</v>
      </c>
      <c r="G55" s="1239">
        <v>2</v>
      </c>
      <c r="H55" s="1238">
        <v>15000</v>
      </c>
      <c r="I55" s="1268"/>
      <c r="J55" s="1269"/>
      <c r="K55" s="1239">
        <v>2</v>
      </c>
      <c r="L55" s="1238">
        <v>15000</v>
      </c>
      <c r="M55" s="1239">
        <v>2</v>
      </c>
      <c r="N55" s="1238">
        <v>15000</v>
      </c>
    </row>
    <row r="56" spans="1:15">
      <c r="A56" s="656">
        <v>32</v>
      </c>
      <c r="B56" s="1254" t="s">
        <v>2139</v>
      </c>
      <c r="C56" s="1046" t="s">
        <v>2140</v>
      </c>
      <c r="D56" s="1161">
        <v>2</v>
      </c>
      <c r="E56" s="1161" t="s">
        <v>2138</v>
      </c>
      <c r="F56" s="1256">
        <v>24000</v>
      </c>
      <c r="G56" s="1161">
        <v>2</v>
      </c>
      <c r="H56" s="1258">
        <v>12000</v>
      </c>
      <c r="I56" s="1270"/>
      <c r="J56" s="1270"/>
      <c r="K56" s="1161">
        <v>2</v>
      </c>
      <c r="L56" s="1046">
        <v>12000</v>
      </c>
      <c r="M56" s="1161">
        <v>2</v>
      </c>
      <c r="N56" s="1258">
        <v>12000</v>
      </c>
    </row>
    <row r="57" spans="1:15">
      <c r="A57" s="370">
        <v>33</v>
      </c>
      <c r="B57" s="1237" t="s">
        <v>2141</v>
      </c>
      <c r="C57" s="1046"/>
      <c r="D57" s="1161"/>
      <c r="E57" s="1161"/>
      <c r="F57" s="1257"/>
      <c r="G57" s="1161"/>
      <c r="H57" s="1258"/>
      <c r="I57" s="1153"/>
      <c r="J57" s="1051"/>
      <c r="K57" s="1161"/>
      <c r="L57" s="1258"/>
      <c r="M57" s="1161"/>
      <c r="N57" s="1258"/>
    </row>
    <row r="58" spans="1:15">
      <c r="A58" s="656">
        <v>34</v>
      </c>
      <c r="B58" s="1254" t="s">
        <v>2142</v>
      </c>
      <c r="C58" s="1109">
        <v>110</v>
      </c>
      <c r="D58" s="1271">
        <v>2150</v>
      </c>
      <c r="E58" s="1239" t="s">
        <v>2143</v>
      </c>
      <c r="F58" s="1240">
        <v>236500</v>
      </c>
      <c r="G58" s="1239">
        <v>2150</v>
      </c>
      <c r="H58" s="1238">
        <v>236500</v>
      </c>
      <c r="I58" s="1268"/>
      <c r="J58" s="1269"/>
      <c r="K58" s="1239">
        <v>2150</v>
      </c>
      <c r="L58" s="1238">
        <v>236500</v>
      </c>
      <c r="M58" s="1239">
        <v>2150</v>
      </c>
      <c r="N58" s="1238">
        <v>236500</v>
      </c>
    </row>
    <row r="59" spans="1:15">
      <c r="A59" s="370">
        <v>35</v>
      </c>
      <c r="B59" s="1259" t="s">
        <v>2144</v>
      </c>
      <c r="C59" s="1241">
        <v>12</v>
      </c>
      <c r="D59" s="1242">
        <v>8</v>
      </c>
      <c r="E59" s="1242" t="s">
        <v>202</v>
      </c>
      <c r="F59" s="1240">
        <v>96</v>
      </c>
      <c r="G59" s="1239">
        <v>8</v>
      </c>
      <c r="H59" s="1238">
        <v>96</v>
      </c>
      <c r="I59" s="1239">
        <v>8</v>
      </c>
      <c r="J59" s="1238">
        <v>96</v>
      </c>
      <c r="K59" s="1239">
        <v>8</v>
      </c>
      <c r="L59" s="1238">
        <v>96</v>
      </c>
      <c r="M59" s="1239">
        <v>8</v>
      </c>
      <c r="N59" s="1238">
        <v>96</v>
      </c>
    </row>
    <row r="60" spans="1:15">
      <c r="A60" s="656">
        <v>36</v>
      </c>
      <c r="B60" s="1259" t="s">
        <v>2145</v>
      </c>
      <c r="C60" s="1241">
        <v>10</v>
      </c>
      <c r="D60" s="1242">
        <v>8</v>
      </c>
      <c r="E60" s="1242" t="s">
        <v>202</v>
      </c>
      <c r="F60" s="1240">
        <v>80</v>
      </c>
      <c r="G60" s="1239">
        <v>8</v>
      </c>
      <c r="H60" s="1238">
        <v>80</v>
      </c>
      <c r="I60" s="1239">
        <v>8</v>
      </c>
      <c r="J60" s="1238">
        <v>80</v>
      </c>
      <c r="K60" s="1239">
        <v>8</v>
      </c>
      <c r="L60" s="1238">
        <v>80</v>
      </c>
      <c r="M60" s="1239">
        <v>8</v>
      </c>
      <c r="N60" s="1238">
        <v>80</v>
      </c>
    </row>
    <row r="61" spans="1:15">
      <c r="A61" s="370">
        <v>37</v>
      </c>
      <c r="B61" s="1259" t="s">
        <v>2146</v>
      </c>
      <c r="C61" s="1238">
        <v>509</v>
      </c>
      <c r="D61" s="1239">
        <v>1</v>
      </c>
      <c r="E61" s="1239" t="s">
        <v>371</v>
      </c>
      <c r="F61" s="1240">
        <v>509</v>
      </c>
      <c r="G61" s="1239">
        <v>1</v>
      </c>
      <c r="H61" s="1238">
        <v>509</v>
      </c>
      <c r="I61" s="1239">
        <v>1</v>
      </c>
      <c r="J61" s="1238">
        <v>509</v>
      </c>
      <c r="K61" s="1239">
        <v>1</v>
      </c>
      <c r="L61" s="1238">
        <v>509</v>
      </c>
      <c r="M61" s="1239">
        <v>1</v>
      </c>
      <c r="N61" s="1238">
        <v>509</v>
      </c>
    </row>
    <row r="62" spans="1:15">
      <c r="A62" s="656">
        <v>38</v>
      </c>
      <c r="B62" s="1259" t="s">
        <v>2147</v>
      </c>
      <c r="C62" s="1238">
        <v>199</v>
      </c>
      <c r="D62" s="1239">
        <v>3</v>
      </c>
      <c r="E62" s="1239" t="s">
        <v>46</v>
      </c>
      <c r="F62" s="1240">
        <v>597</v>
      </c>
      <c r="G62" s="1239">
        <v>3</v>
      </c>
      <c r="H62" s="1238">
        <v>597</v>
      </c>
      <c r="I62" s="1239">
        <v>3</v>
      </c>
      <c r="J62" s="1238">
        <v>597</v>
      </c>
      <c r="K62" s="1239">
        <v>3</v>
      </c>
      <c r="L62" s="1238">
        <v>597</v>
      </c>
      <c r="M62" s="1239">
        <v>3</v>
      </c>
      <c r="N62" s="1238">
        <v>597</v>
      </c>
    </row>
    <row r="63" spans="1:15">
      <c r="A63" s="370">
        <v>39</v>
      </c>
      <c r="B63" s="1259" t="s">
        <v>2148</v>
      </c>
      <c r="C63" s="1238">
        <v>169</v>
      </c>
      <c r="D63" s="1239">
        <v>1</v>
      </c>
      <c r="E63" s="1239" t="s">
        <v>817</v>
      </c>
      <c r="F63" s="1240">
        <v>169</v>
      </c>
      <c r="G63" s="1239">
        <v>1</v>
      </c>
      <c r="H63" s="1238">
        <v>169</v>
      </c>
      <c r="I63" s="1239">
        <v>1</v>
      </c>
      <c r="J63" s="1238">
        <v>169</v>
      </c>
      <c r="K63" s="1239">
        <v>1</v>
      </c>
      <c r="L63" s="1238">
        <v>169</v>
      </c>
      <c r="M63" s="1239">
        <v>1</v>
      </c>
      <c r="N63" s="1238">
        <v>169</v>
      </c>
    </row>
    <row r="64" spans="1:15">
      <c r="A64" s="656">
        <v>40</v>
      </c>
      <c r="B64" s="1259" t="s">
        <v>2149</v>
      </c>
      <c r="C64" s="1241">
        <v>419</v>
      </c>
      <c r="D64" s="1242">
        <v>2</v>
      </c>
      <c r="E64" s="1242" t="s">
        <v>817</v>
      </c>
      <c r="F64" s="1240">
        <v>830</v>
      </c>
      <c r="G64" s="1239">
        <v>2</v>
      </c>
      <c r="H64" s="1238">
        <v>830</v>
      </c>
      <c r="I64" s="1239">
        <v>2</v>
      </c>
      <c r="J64" s="1238">
        <v>830</v>
      </c>
      <c r="K64" s="1239">
        <v>2</v>
      </c>
      <c r="L64" s="1238">
        <v>830</v>
      </c>
      <c r="M64" s="1239">
        <v>2</v>
      </c>
      <c r="N64" s="1238">
        <v>830</v>
      </c>
    </row>
    <row r="65" spans="1:15">
      <c r="A65" s="370">
        <v>41</v>
      </c>
      <c r="B65" s="1259" t="s">
        <v>2150</v>
      </c>
      <c r="C65" s="1241">
        <v>139</v>
      </c>
      <c r="D65" s="1242">
        <v>1</v>
      </c>
      <c r="E65" s="1242" t="s">
        <v>817</v>
      </c>
      <c r="F65" s="1240">
        <v>139</v>
      </c>
      <c r="G65" s="1239">
        <v>1</v>
      </c>
      <c r="H65" s="1238">
        <v>139</v>
      </c>
      <c r="I65" s="1239">
        <v>1</v>
      </c>
      <c r="J65" s="1238">
        <v>139</v>
      </c>
      <c r="K65" s="1239">
        <v>1</v>
      </c>
      <c r="L65" s="1238">
        <v>139</v>
      </c>
      <c r="M65" s="1239">
        <v>1</v>
      </c>
      <c r="N65" s="1238">
        <v>139</v>
      </c>
    </row>
    <row r="66" spans="1:15">
      <c r="A66" s="656">
        <v>42</v>
      </c>
      <c r="B66" s="1259" t="s">
        <v>2151</v>
      </c>
      <c r="C66" s="1238">
        <v>1188</v>
      </c>
      <c r="D66" s="1239">
        <v>1</v>
      </c>
      <c r="E66" s="1239" t="s">
        <v>817</v>
      </c>
      <c r="F66" s="1240">
        <v>1188</v>
      </c>
      <c r="G66" s="1239">
        <v>1</v>
      </c>
      <c r="H66" s="1238">
        <v>1188</v>
      </c>
      <c r="I66" s="1239">
        <v>1</v>
      </c>
      <c r="J66" s="1238">
        <v>1188</v>
      </c>
      <c r="K66" s="1239">
        <v>1</v>
      </c>
      <c r="L66" s="1238">
        <v>1188</v>
      </c>
      <c r="M66" s="1239">
        <v>1</v>
      </c>
      <c r="N66" s="1238">
        <v>1188</v>
      </c>
    </row>
    <row r="67" spans="1:15">
      <c r="A67" s="370">
        <v>43</v>
      </c>
      <c r="B67" s="1259" t="s">
        <v>2152</v>
      </c>
      <c r="C67" s="1238">
        <v>58</v>
      </c>
      <c r="D67" s="1239">
        <v>1</v>
      </c>
      <c r="E67" s="1239" t="s">
        <v>371</v>
      </c>
      <c r="F67" s="1240">
        <v>58</v>
      </c>
      <c r="G67" s="1239">
        <v>1</v>
      </c>
      <c r="H67" s="1238">
        <v>58</v>
      </c>
      <c r="I67" s="1239">
        <v>1</v>
      </c>
      <c r="J67" s="1238">
        <v>58</v>
      </c>
      <c r="K67" s="1239">
        <v>1</v>
      </c>
      <c r="L67" s="1238">
        <v>58</v>
      </c>
      <c r="M67" s="1239">
        <v>1</v>
      </c>
      <c r="N67" s="1238">
        <v>58</v>
      </c>
    </row>
    <row r="68" spans="1:15">
      <c r="A68" s="656">
        <v>44</v>
      </c>
      <c r="B68" s="1259" t="s">
        <v>2153</v>
      </c>
      <c r="C68" s="1241">
        <v>58</v>
      </c>
      <c r="D68" s="1242">
        <v>20</v>
      </c>
      <c r="E68" s="1242" t="s">
        <v>43</v>
      </c>
      <c r="F68" s="1240">
        <v>1160</v>
      </c>
      <c r="G68" s="1239">
        <v>20</v>
      </c>
      <c r="H68" s="1238">
        <v>1160</v>
      </c>
      <c r="I68" s="1239">
        <v>20</v>
      </c>
      <c r="J68" s="1238">
        <v>1160</v>
      </c>
      <c r="K68" s="1239">
        <v>20</v>
      </c>
      <c r="L68" s="1238">
        <v>1160</v>
      </c>
      <c r="M68" s="1239">
        <v>20</v>
      </c>
      <c r="N68" s="1238">
        <v>1160</v>
      </c>
    </row>
    <row r="69" spans="1:15">
      <c r="A69" s="370">
        <v>45</v>
      </c>
      <c r="B69" s="1259" t="s">
        <v>2154</v>
      </c>
      <c r="C69" s="1109">
        <v>109</v>
      </c>
      <c r="D69" s="1239">
        <v>5</v>
      </c>
      <c r="E69" s="1239" t="s">
        <v>46</v>
      </c>
      <c r="F69" s="1240">
        <v>545</v>
      </c>
      <c r="G69" s="1239">
        <v>5</v>
      </c>
      <c r="H69" s="1238">
        <v>545</v>
      </c>
      <c r="I69" s="1239">
        <v>5</v>
      </c>
      <c r="J69" s="1238">
        <v>545</v>
      </c>
      <c r="K69" s="1239">
        <v>5</v>
      </c>
      <c r="L69" s="1238">
        <v>545</v>
      </c>
      <c r="M69" s="1239">
        <v>5</v>
      </c>
      <c r="N69" s="1238">
        <v>545</v>
      </c>
    </row>
    <row r="70" spans="1:15">
      <c r="A70" s="656">
        <v>46</v>
      </c>
      <c r="B70" s="1259" t="s">
        <v>2155</v>
      </c>
      <c r="C70" s="1109">
        <v>159</v>
      </c>
      <c r="D70" s="1239">
        <v>3</v>
      </c>
      <c r="E70" s="1239" t="s">
        <v>46</v>
      </c>
      <c r="F70" s="1240">
        <v>447</v>
      </c>
      <c r="G70" s="1239">
        <v>3</v>
      </c>
      <c r="H70" s="1238">
        <v>447</v>
      </c>
      <c r="I70" s="1239">
        <v>3</v>
      </c>
      <c r="J70" s="1238">
        <v>447</v>
      </c>
      <c r="K70" s="1239">
        <v>3</v>
      </c>
      <c r="L70" s="1238">
        <v>447</v>
      </c>
      <c r="M70" s="1239">
        <v>3</v>
      </c>
      <c r="N70" s="1238">
        <v>447</v>
      </c>
    </row>
    <row r="71" spans="1:15">
      <c r="A71" s="370">
        <v>47</v>
      </c>
      <c r="B71" s="1259" t="s">
        <v>2156</v>
      </c>
      <c r="C71" s="1046">
        <v>109</v>
      </c>
      <c r="D71" s="1161">
        <v>1</v>
      </c>
      <c r="E71" s="1161" t="s">
        <v>640</v>
      </c>
      <c r="F71" s="1255">
        <v>109</v>
      </c>
      <c r="G71" s="1161">
        <v>1</v>
      </c>
      <c r="H71" s="1238">
        <v>109</v>
      </c>
      <c r="I71" s="1161">
        <v>1</v>
      </c>
      <c r="J71" s="1238">
        <v>109</v>
      </c>
      <c r="K71" s="1161">
        <v>1</v>
      </c>
      <c r="L71" s="1238">
        <v>109</v>
      </c>
      <c r="M71" s="1161">
        <v>1</v>
      </c>
      <c r="N71" s="1238">
        <v>109</v>
      </c>
    </row>
    <row r="72" spans="1:15">
      <c r="A72" s="656">
        <v>48</v>
      </c>
      <c r="B72" s="1259" t="s">
        <v>2157</v>
      </c>
      <c r="C72" s="1046">
        <v>659</v>
      </c>
      <c r="D72" s="1161">
        <v>3</v>
      </c>
      <c r="E72" s="1161" t="s">
        <v>46</v>
      </c>
      <c r="F72" s="1256">
        <v>1977</v>
      </c>
      <c r="G72" s="1161">
        <v>3</v>
      </c>
      <c r="H72" s="1046">
        <v>1977</v>
      </c>
      <c r="I72" s="1161">
        <v>3</v>
      </c>
      <c r="J72" s="1046" t="s">
        <v>846</v>
      </c>
      <c r="K72" s="1161">
        <v>3</v>
      </c>
      <c r="L72" s="1046">
        <v>1977</v>
      </c>
      <c r="M72" s="1161">
        <v>3</v>
      </c>
      <c r="N72" s="1046">
        <v>1977</v>
      </c>
    </row>
    <row r="73" spans="1:15">
      <c r="A73" s="370">
        <v>49</v>
      </c>
      <c r="B73" s="1259" t="s">
        <v>2158</v>
      </c>
      <c r="C73" s="1046">
        <v>35</v>
      </c>
      <c r="D73" s="1161">
        <v>15</v>
      </c>
      <c r="E73" s="1161" t="s">
        <v>46</v>
      </c>
      <c r="F73" s="1257">
        <v>525</v>
      </c>
      <c r="G73" s="1161">
        <v>15</v>
      </c>
      <c r="H73" s="1258">
        <v>525</v>
      </c>
      <c r="I73" s="1161">
        <v>15</v>
      </c>
      <c r="J73" s="1258">
        <v>525</v>
      </c>
      <c r="K73" s="1161">
        <v>15</v>
      </c>
      <c r="L73" s="1258">
        <v>525</v>
      </c>
      <c r="M73" s="1161">
        <v>15</v>
      </c>
      <c r="N73" s="1258">
        <v>525</v>
      </c>
    </row>
    <row r="74" spans="1:15">
      <c r="A74" s="656">
        <v>50</v>
      </c>
      <c r="B74" s="1259" t="s">
        <v>2159</v>
      </c>
      <c r="C74" s="1109">
        <v>49</v>
      </c>
      <c r="D74" s="1239">
        <v>1</v>
      </c>
      <c r="E74" s="1239" t="s">
        <v>371</v>
      </c>
      <c r="F74" s="1240">
        <v>49</v>
      </c>
      <c r="G74" s="1239">
        <v>1</v>
      </c>
      <c r="H74" s="1238">
        <v>49</v>
      </c>
      <c r="I74" s="1239">
        <v>1</v>
      </c>
      <c r="J74" s="1238">
        <v>49</v>
      </c>
      <c r="K74" s="1239">
        <v>1</v>
      </c>
      <c r="L74" s="1238">
        <v>49</v>
      </c>
      <c r="M74" s="1239">
        <v>1</v>
      </c>
      <c r="N74" s="1238">
        <v>49</v>
      </c>
    </row>
    <row r="75" spans="1:15">
      <c r="A75" s="370">
        <v>51</v>
      </c>
      <c r="B75" s="1259" t="s">
        <v>2160</v>
      </c>
      <c r="C75" s="1046">
        <v>29</v>
      </c>
      <c r="D75" s="1272">
        <v>3</v>
      </c>
      <c r="E75" s="1272" t="s">
        <v>46</v>
      </c>
      <c r="F75" s="1126">
        <v>87</v>
      </c>
      <c r="G75" s="1161">
        <v>3</v>
      </c>
      <c r="H75" s="1046">
        <v>87</v>
      </c>
      <c r="I75" s="1161">
        <v>3</v>
      </c>
      <c r="J75" s="1046">
        <v>87</v>
      </c>
      <c r="K75" s="1161">
        <v>3</v>
      </c>
      <c r="L75" s="1046">
        <v>87</v>
      </c>
      <c r="M75" s="1161">
        <v>3</v>
      </c>
      <c r="N75" s="1046">
        <v>87</v>
      </c>
    </row>
    <row r="76" spans="1:15">
      <c r="A76" s="656">
        <v>52</v>
      </c>
      <c r="B76" s="1259" t="s">
        <v>2161</v>
      </c>
      <c r="C76" s="1241">
        <v>39</v>
      </c>
      <c r="D76" s="1242">
        <v>2</v>
      </c>
      <c r="E76" s="1242" t="s">
        <v>46</v>
      </c>
      <c r="F76" s="1273">
        <v>78</v>
      </c>
      <c r="G76" s="1239">
        <v>2</v>
      </c>
      <c r="H76" s="1238">
        <v>78</v>
      </c>
      <c r="I76" s="1239">
        <v>2</v>
      </c>
      <c r="J76" s="1238">
        <v>78</v>
      </c>
      <c r="K76" s="1239">
        <v>2</v>
      </c>
      <c r="L76" s="1238">
        <v>78</v>
      </c>
      <c r="M76" s="1239">
        <v>2</v>
      </c>
      <c r="N76" s="1238">
        <v>78</v>
      </c>
    </row>
    <row r="77" spans="1:15">
      <c r="A77" s="370">
        <v>53</v>
      </c>
      <c r="B77" s="1259" t="s">
        <v>2162</v>
      </c>
      <c r="C77" s="1241">
        <v>239</v>
      </c>
      <c r="D77" s="1242">
        <v>11</v>
      </c>
      <c r="E77" s="1242" t="s">
        <v>46</v>
      </c>
      <c r="F77" s="1273">
        <v>2629</v>
      </c>
      <c r="G77" s="1239">
        <v>11</v>
      </c>
      <c r="H77" s="1238">
        <v>2629</v>
      </c>
      <c r="I77" s="1239">
        <v>11</v>
      </c>
      <c r="J77" s="1238">
        <v>2629</v>
      </c>
      <c r="K77" s="1239">
        <v>11</v>
      </c>
      <c r="L77" s="1238">
        <v>2629</v>
      </c>
      <c r="M77" s="1239">
        <v>11</v>
      </c>
      <c r="N77" s="1238">
        <v>2629</v>
      </c>
    </row>
    <row r="78" spans="1:15">
      <c r="A78" s="656">
        <v>54</v>
      </c>
      <c r="B78" s="1259" t="s">
        <v>2163</v>
      </c>
      <c r="C78" s="1238">
        <v>199</v>
      </c>
      <c r="D78" s="1239">
        <v>10</v>
      </c>
      <c r="E78" s="1239" t="s">
        <v>46</v>
      </c>
      <c r="F78" s="1260">
        <v>1990</v>
      </c>
      <c r="G78" s="1239">
        <v>10</v>
      </c>
      <c r="H78" s="1238">
        <v>1990</v>
      </c>
      <c r="I78" s="1239">
        <v>10</v>
      </c>
      <c r="J78" s="1238">
        <v>1990</v>
      </c>
      <c r="K78" s="1239">
        <v>10</v>
      </c>
      <c r="L78" s="1238">
        <v>1990</v>
      </c>
      <c r="M78" s="1239">
        <v>10</v>
      </c>
      <c r="N78" s="1238">
        <v>1990</v>
      </c>
    </row>
    <row r="79" spans="1:15">
      <c r="A79" s="21" t="s">
        <v>82</v>
      </c>
      <c r="B79" s="22"/>
      <c r="C79" s="270">
        <f>SUM(C52:C78)</f>
        <v>4737</v>
      </c>
      <c r="D79" s="1267">
        <f>SUM(D52:D78)</f>
        <v>2294</v>
      </c>
      <c r="E79" s="272"/>
      <c r="F79" s="270">
        <f>SUM(F52:F78)</f>
        <v>313362</v>
      </c>
      <c r="G79" s="215">
        <f>SUM(G52:G78)</f>
        <v>2294</v>
      </c>
      <c r="H79" s="212">
        <f>SUM(H52:H78)</f>
        <v>286362</v>
      </c>
      <c r="I79" s="216">
        <f>SUM(I52:I78)</f>
        <v>100</v>
      </c>
      <c r="J79" s="217">
        <f>SUM(J52:J78)</f>
        <v>11285</v>
      </c>
      <c r="K79" s="216">
        <f>SUM(K52:K78)</f>
        <v>2294</v>
      </c>
      <c r="L79" s="212">
        <f>SUM(L52:L78)</f>
        <v>286362</v>
      </c>
      <c r="M79" s="212">
        <f>SUM(M52:M78)</f>
        <v>2294</v>
      </c>
      <c r="N79" s="218">
        <f>SUM(N52:N78)</f>
        <v>286362</v>
      </c>
    </row>
    <row r="81" spans="1:15">
      <c r="A81" s="181" t="s">
        <v>0</v>
      </c>
      <c r="B81" s="181"/>
      <c r="C81" s="181"/>
    </row>
    <row r="82" spans="1:15">
      <c r="A82" s="182"/>
      <c r="B82" s="181"/>
      <c r="C82" s="181"/>
    </row>
    <row r="83" spans="1:15" customHeight="1" ht="15.75">
      <c r="F83" s="32" t="s">
        <v>1</v>
      </c>
      <c r="G83" s="32"/>
      <c r="H83" s="32"/>
      <c r="I83" s="32"/>
    </row>
    <row r="84" spans="1:15">
      <c r="G84" s="35" t="s">
        <v>2</v>
      </c>
      <c r="H84" s="35"/>
    </row>
    <row r="86" spans="1:15">
      <c r="A86" s="310" t="s">
        <v>541</v>
      </c>
      <c r="B86" s="310"/>
      <c r="C86" s="310"/>
      <c r="D86" s="310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5">
      <c r="A87" s="41" t="s">
        <v>542</v>
      </c>
      <c r="B87" s="41"/>
      <c r="C87" s="41"/>
      <c r="D87" s="41"/>
      <c r="E87" s="41"/>
      <c r="F87" s="42" t="s">
        <v>5</v>
      </c>
      <c r="G87" s="42"/>
      <c r="H87" s="42"/>
      <c r="I87" s="42"/>
      <c r="J87" s="42"/>
      <c r="K87" s="43" t="s">
        <v>1063</v>
      </c>
      <c r="L87" s="43"/>
      <c r="M87" s="43"/>
      <c r="N87" s="43"/>
    </row>
    <row r="88" spans="1:15">
      <c r="A88" s="184" t="s">
        <v>2110</v>
      </c>
      <c r="B88" s="184"/>
      <c r="C88" s="184"/>
      <c r="D88" s="184"/>
      <c r="E88" s="184"/>
      <c r="F88" s="45" t="s">
        <v>8</v>
      </c>
      <c r="G88" s="42" t="s">
        <v>9</v>
      </c>
      <c r="H88" s="42"/>
      <c r="I88" s="42" t="s">
        <v>10</v>
      </c>
      <c r="J88" s="42"/>
      <c r="K88" s="46" t="s">
        <v>11</v>
      </c>
      <c r="L88" s="46"/>
      <c r="M88" s="46"/>
      <c r="N88" s="46"/>
    </row>
    <row r="89" spans="1:15">
      <c r="A89" s="47" t="s">
        <v>12</v>
      </c>
      <c r="B89" s="47" t="s">
        <v>13</v>
      </c>
      <c r="C89" s="47" t="s">
        <v>14</v>
      </c>
      <c r="D89" s="48" t="s">
        <v>15</v>
      </c>
      <c r="E89" s="49"/>
      <c r="F89" s="47" t="s">
        <v>16</v>
      </c>
      <c r="G89" s="42" t="s">
        <v>17</v>
      </c>
      <c r="H89" s="42"/>
      <c r="I89" s="42"/>
      <c r="J89" s="42"/>
      <c r="K89" s="42"/>
      <c r="L89" s="42"/>
      <c r="M89" s="42"/>
      <c r="N89" s="42"/>
    </row>
    <row r="90" spans="1:15">
      <c r="A90" s="47"/>
      <c r="B90" s="47"/>
      <c r="C90" s="47"/>
      <c r="D90" s="50"/>
      <c r="E90" s="51"/>
      <c r="F90" s="47"/>
      <c r="G90" s="52" t="s">
        <v>18</v>
      </c>
      <c r="H90" s="52"/>
      <c r="I90" s="185" t="s">
        <v>19</v>
      </c>
      <c r="J90" s="185"/>
      <c r="K90" s="54" t="s">
        <v>20</v>
      </c>
      <c r="L90" s="54"/>
      <c r="M90" s="186" t="s">
        <v>21</v>
      </c>
      <c r="N90" s="186"/>
    </row>
    <row r="91" spans="1:15">
      <c r="A91" s="47"/>
      <c r="B91" s="47"/>
      <c r="C91" s="47"/>
      <c r="D91" s="57" t="s">
        <v>22</v>
      </c>
      <c r="E91" s="57" t="s">
        <v>13</v>
      </c>
      <c r="F91" s="47"/>
      <c r="G91" s="45" t="s">
        <v>23</v>
      </c>
      <c r="H91" s="57" t="s">
        <v>24</v>
      </c>
      <c r="I91" s="57" t="s">
        <v>23</v>
      </c>
      <c r="J91" s="57" t="s">
        <v>24</v>
      </c>
      <c r="K91" s="57" t="s">
        <v>23</v>
      </c>
      <c r="L91" s="57" t="s">
        <v>24</v>
      </c>
      <c r="M91" s="57" t="s">
        <v>23</v>
      </c>
      <c r="N91" s="57" t="s">
        <v>24</v>
      </c>
    </row>
    <row r="92" spans="1:15">
      <c r="A92" s="366">
        <v>55</v>
      </c>
      <c r="B92" s="1274" t="s">
        <v>644</v>
      </c>
      <c r="C92" s="1241">
        <v>24</v>
      </c>
      <c r="D92" s="1242">
        <v>10</v>
      </c>
      <c r="E92" s="1242" t="s">
        <v>647</v>
      </c>
      <c r="F92" s="1273">
        <v>240</v>
      </c>
      <c r="G92" s="1242">
        <v>10</v>
      </c>
      <c r="H92" s="1241">
        <v>240</v>
      </c>
      <c r="I92" s="1242">
        <v>10</v>
      </c>
      <c r="J92" s="1241">
        <v>240</v>
      </c>
      <c r="K92" s="1242">
        <v>10</v>
      </c>
      <c r="L92" s="1241">
        <v>240</v>
      </c>
      <c r="M92" s="1242">
        <v>10</v>
      </c>
      <c r="N92" s="1241">
        <v>240</v>
      </c>
    </row>
    <row r="93" spans="1:15">
      <c r="A93" s="370">
        <v>56</v>
      </c>
      <c r="B93" s="1274" t="s">
        <v>2164</v>
      </c>
      <c r="C93" s="1241">
        <v>18</v>
      </c>
      <c r="D93" s="1242">
        <v>10</v>
      </c>
      <c r="E93" s="1242" t="s">
        <v>647</v>
      </c>
      <c r="F93" s="1273">
        <v>180</v>
      </c>
      <c r="G93" s="1242">
        <v>10</v>
      </c>
      <c r="H93" s="1241">
        <v>180</v>
      </c>
      <c r="I93" s="1242">
        <v>10</v>
      </c>
      <c r="J93" s="1241">
        <v>180</v>
      </c>
      <c r="K93" s="1242">
        <v>10</v>
      </c>
      <c r="L93" s="1241">
        <v>180</v>
      </c>
      <c r="M93" s="1242">
        <v>10</v>
      </c>
      <c r="N93" s="1241">
        <v>180</v>
      </c>
    </row>
    <row r="94" spans="1:15">
      <c r="A94" s="656">
        <v>57</v>
      </c>
      <c r="B94" s="1274" t="s">
        <v>2165</v>
      </c>
      <c r="C94" s="1241">
        <v>30</v>
      </c>
      <c r="D94" s="1242">
        <v>6</v>
      </c>
      <c r="E94" s="1242" t="s">
        <v>605</v>
      </c>
      <c r="F94" s="1273">
        <v>180</v>
      </c>
      <c r="G94" s="1242">
        <v>6</v>
      </c>
      <c r="H94" s="1241">
        <v>180</v>
      </c>
      <c r="I94" s="1242">
        <v>6</v>
      </c>
      <c r="J94" s="1241">
        <v>180</v>
      </c>
      <c r="K94" s="1242">
        <v>6</v>
      </c>
      <c r="L94" s="1241">
        <v>180</v>
      </c>
      <c r="M94" s="1242">
        <v>6</v>
      </c>
      <c r="N94" s="1241">
        <v>180</v>
      </c>
    </row>
    <row r="95" spans="1:15">
      <c r="A95" s="370">
        <v>58</v>
      </c>
      <c r="B95" s="1274" t="s">
        <v>2166</v>
      </c>
      <c r="C95" s="1238">
        <v>45</v>
      </c>
      <c r="D95" s="1239">
        <v>10</v>
      </c>
      <c r="E95" s="1239" t="s">
        <v>605</v>
      </c>
      <c r="F95" s="1260">
        <v>450</v>
      </c>
      <c r="G95" s="1242">
        <v>10</v>
      </c>
      <c r="H95" s="1241">
        <v>450</v>
      </c>
      <c r="I95" s="1242">
        <v>10</v>
      </c>
      <c r="J95" s="1241">
        <v>450</v>
      </c>
      <c r="K95" s="1242">
        <v>10</v>
      </c>
      <c r="L95" s="1241">
        <v>450</v>
      </c>
      <c r="M95" s="1242">
        <v>10</v>
      </c>
      <c r="N95" s="1241">
        <v>450</v>
      </c>
    </row>
    <row r="96" spans="1:15">
      <c r="A96" s="656">
        <v>59</v>
      </c>
      <c r="B96" s="1274" t="s">
        <v>2167</v>
      </c>
      <c r="C96" s="1238">
        <v>419</v>
      </c>
      <c r="D96" s="1239">
        <v>10</v>
      </c>
      <c r="E96" s="1239" t="s">
        <v>647</v>
      </c>
      <c r="F96" s="1273">
        <v>4190</v>
      </c>
      <c r="G96" s="1242">
        <v>10</v>
      </c>
      <c r="H96" s="1241">
        <v>4190</v>
      </c>
      <c r="I96" s="1242">
        <v>10</v>
      </c>
      <c r="J96" s="1241">
        <v>4190</v>
      </c>
      <c r="K96" s="1242">
        <v>10</v>
      </c>
      <c r="L96" s="1241">
        <v>4190</v>
      </c>
      <c r="M96" s="1242">
        <v>10</v>
      </c>
      <c r="N96" s="1241">
        <v>4190</v>
      </c>
    </row>
    <row r="97" spans="1:15">
      <c r="A97" s="370">
        <v>60</v>
      </c>
      <c r="B97" s="1274" t="s">
        <v>2168</v>
      </c>
      <c r="C97" s="1238">
        <v>419</v>
      </c>
      <c r="D97" s="1239">
        <v>10</v>
      </c>
      <c r="E97" s="1239" t="s">
        <v>647</v>
      </c>
      <c r="F97" s="1273">
        <v>4190</v>
      </c>
      <c r="G97" s="1242">
        <v>10</v>
      </c>
      <c r="H97" s="1241">
        <v>4190</v>
      </c>
      <c r="I97" s="1242">
        <v>10</v>
      </c>
      <c r="J97" s="1241">
        <v>4190</v>
      </c>
      <c r="K97" s="1242">
        <v>10</v>
      </c>
      <c r="L97" s="1241">
        <v>4190</v>
      </c>
      <c r="M97" s="1242">
        <v>10</v>
      </c>
      <c r="N97" s="1241">
        <v>4190</v>
      </c>
    </row>
    <row r="98" spans="1:15">
      <c r="A98" s="656">
        <v>61</v>
      </c>
      <c r="B98" s="1274" t="s">
        <v>2169</v>
      </c>
      <c r="C98" s="1241">
        <v>419</v>
      </c>
      <c r="D98" s="1242">
        <v>10</v>
      </c>
      <c r="E98" s="1239" t="s">
        <v>647</v>
      </c>
      <c r="F98" s="1273">
        <v>4190</v>
      </c>
      <c r="G98" s="1242">
        <v>10</v>
      </c>
      <c r="H98" s="1241">
        <v>4190</v>
      </c>
      <c r="I98" s="1242">
        <v>10</v>
      </c>
      <c r="J98" s="1241">
        <v>4190</v>
      </c>
      <c r="K98" s="1242">
        <v>10</v>
      </c>
      <c r="L98" s="1241">
        <v>4190</v>
      </c>
      <c r="M98" s="1242">
        <v>10</v>
      </c>
      <c r="N98" s="1241">
        <v>4190</v>
      </c>
    </row>
    <row r="99" spans="1:15">
      <c r="A99" s="370">
        <v>62</v>
      </c>
      <c r="B99" s="1274" t="s">
        <v>2170</v>
      </c>
      <c r="C99" s="1241">
        <v>419</v>
      </c>
      <c r="D99" s="1242">
        <v>10</v>
      </c>
      <c r="E99" s="1239" t="s">
        <v>647</v>
      </c>
      <c r="F99" s="1273">
        <v>4190</v>
      </c>
      <c r="G99" s="1242">
        <v>10</v>
      </c>
      <c r="H99" s="1241">
        <v>4190</v>
      </c>
      <c r="I99" s="1242">
        <v>10</v>
      </c>
      <c r="J99" s="1241">
        <v>4190</v>
      </c>
      <c r="K99" s="1242">
        <v>10</v>
      </c>
      <c r="L99" s="1241">
        <v>4190</v>
      </c>
      <c r="M99" s="1242">
        <v>10</v>
      </c>
      <c r="N99" s="1241">
        <v>4190</v>
      </c>
    </row>
    <row r="100" spans="1:15">
      <c r="A100" s="656">
        <v>63</v>
      </c>
      <c r="B100" s="1275" t="s">
        <v>2171</v>
      </c>
      <c r="C100" s="1238"/>
      <c r="D100" s="1239"/>
      <c r="E100" s="1239"/>
      <c r="F100" s="1260"/>
      <c r="G100" s="1242"/>
      <c r="H100" s="1241"/>
      <c r="I100" s="1242"/>
      <c r="J100" s="1241"/>
      <c r="K100" s="1242"/>
      <c r="L100" s="1241"/>
      <c r="M100" s="1242"/>
      <c r="N100" s="1241"/>
    </row>
    <row r="101" spans="1:15">
      <c r="A101" s="370">
        <v>64</v>
      </c>
      <c r="B101" s="1274" t="s">
        <v>742</v>
      </c>
      <c r="C101" s="1238">
        <v>52</v>
      </c>
      <c r="D101" s="1239">
        <v>300</v>
      </c>
      <c r="E101" s="1239" t="s">
        <v>2172</v>
      </c>
      <c r="F101" s="1260">
        <v>15600</v>
      </c>
      <c r="G101" s="1242">
        <v>300</v>
      </c>
      <c r="H101" s="1241">
        <v>15600</v>
      </c>
      <c r="I101" s="1242">
        <v>300</v>
      </c>
      <c r="J101" s="1241">
        <v>15600</v>
      </c>
      <c r="K101" s="1242">
        <v>300</v>
      </c>
      <c r="L101" s="1241">
        <v>15600</v>
      </c>
      <c r="M101" s="1242">
        <v>300</v>
      </c>
      <c r="N101" s="1241">
        <v>15600</v>
      </c>
    </row>
    <row r="102" spans="1:15">
      <c r="A102" s="656">
        <v>65</v>
      </c>
      <c r="B102" s="1274" t="s">
        <v>130</v>
      </c>
      <c r="C102" s="1241">
        <v>55</v>
      </c>
      <c r="D102" s="1242">
        <v>700</v>
      </c>
      <c r="E102" s="1242" t="s">
        <v>2172</v>
      </c>
      <c r="F102" s="1273">
        <v>38500</v>
      </c>
      <c r="G102" s="1242">
        <v>700</v>
      </c>
      <c r="H102" s="1241">
        <v>38500</v>
      </c>
      <c r="I102" s="1242">
        <v>700</v>
      </c>
      <c r="J102" s="1241">
        <v>38500</v>
      </c>
      <c r="K102" s="1242">
        <v>700</v>
      </c>
      <c r="L102" s="1241">
        <v>38500</v>
      </c>
      <c r="M102" s="1242">
        <v>700</v>
      </c>
      <c r="N102" s="1241">
        <v>38500</v>
      </c>
    </row>
    <row r="103" spans="1:15">
      <c r="A103" s="370">
        <v>66</v>
      </c>
      <c r="B103" s="1276" t="s">
        <v>2173</v>
      </c>
      <c r="C103" s="1241"/>
      <c r="D103" s="1242"/>
      <c r="E103" s="1242"/>
      <c r="F103" s="1273"/>
      <c r="G103" s="1242"/>
      <c r="H103" s="1241"/>
      <c r="I103" s="1242"/>
      <c r="J103" s="1241"/>
      <c r="K103" s="1242"/>
      <c r="L103" s="1241"/>
      <c r="M103" s="1242"/>
      <c r="N103" s="1241"/>
    </row>
    <row r="104" spans="1:15">
      <c r="A104" s="656">
        <v>67</v>
      </c>
      <c r="B104" s="1275" t="s">
        <v>2174</v>
      </c>
      <c r="C104" s="1109"/>
      <c r="D104" s="1239"/>
      <c r="E104" s="1239"/>
      <c r="F104" s="1260"/>
      <c r="G104" s="1242"/>
      <c r="H104" s="1241"/>
      <c r="I104" s="1242"/>
      <c r="J104" s="1241"/>
      <c r="K104" s="1242"/>
      <c r="L104" s="1241"/>
      <c r="M104" s="1242"/>
      <c r="N104" s="1241"/>
    </row>
    <row r="105" spans="1:15">
      <c r="A105" s="370">
        <v>68</v>
      </c>
      <c r="B105" s="1274" t="s">
        <v>2175</v>
      </c>
      <c r="C105" s="1109" t="s">
        <v>2176</v>
      </c>
      <c r="D105" s="1239">
        <v>4</v>
      </c>
      <c r="E105" s="1277" t="s">
        <v>2177</v>
      </c>
      <c r="F105" s="1260">
        <v>40000</v>
      </c>
      <c r="G105" s="1239">
        <v>4</v>
      </c>
      <c r="H105" s="1278">
        <v>250000</v>
      </c>
      <c r="I105" s="1239">
        <v>4</v>
      </c>
      <c r="J105" s="1278">
        <v>250000</v>
      </c>
      <c r="K105" s="1239">
        <v>4</v>
      </c>
      <c r="L105" s="1278">
        <v>250000</v>
      </c>
      <c r="M105" s="1239">
        <v>4</v>
      </c>
      <c r="N105" s="1278">
        <v>250000</v>
      </c>
    </row>
    <row r="106" spans="1:15">
      <c r="A106" s="656">
        <v>69</v>
      </c>
      <c r="B106" s="1274" t="s">
        <v>2178</v>
      </c>
      <c r="C106" s="1046" t="s">
        <v>2137</v>
      </c>
      <c r="D106" s="1161">
        <v>3</v>
      </c>
      <c r="E106" s="1279" t="s">
        <v>2179</v>
      </c>
      <c r="F106" s="1263">
        <v>45000</v>
      </c>
      <c r="G106" s="1161">
        <v>3</v>
      </c>
      <c r="H106" s="1280"/>
      <c r="I106" s="1161">
        <v>3</v>
      </c>
      <c r="J106" s="1280"/>
      <c r="K106" s="1161">
        <v>3</v>
      </c>
      <c r="L106" s="1280"/>
      <c r="M106" s="1161">
        <v>3</v>
      </c>
      <c r="N106" s="1280"/>
    </row>
    <row r="107" spans="1:15">
      <c r="A107" s="370">
        <v>70</v>
      </c>
      <c r="B107" s="1274" t="s">
        <v>2180</v>
      </c>
      <c r="C107" s="1238">
        <v>7509</v>
      </c>
      <c r="D107" s="1281">
        <v>4</v>
      </c>
      <c r="E107" s="1242" t="s">
        <v>277</v>
      </c>
      <c r="F107" s="1243">
        <v>15018</v>
      </c>
      <c r="G107" s="1239">
        <v>4</v>
      </c>
      <c r="H107" s="1238">
        <v>15018</v>
      </c>
      <c r="I107" s="1239">
        <v>4</v>
      </c>
      <c r="J107" s="1238">
        <v>15018</v>
      </c>
      <c r="K107" s="1239">
        <v>4</v>
      </c>
      <c r="L107" s="1238">
        <v>15018</v>
      </c>
      <c r="M107" s="1239">
        <v>4</v>
      </c>
      <c r="N107" s="1238">
        <v>15018</v>
      </c>
    </row>
    <row r="108" spans="1:15">
      <c r="A108" s="656">
        <v>71</v>
      </c>
      <c r="B108" s="1274" t="s">
        <v>2181</v>
      </c>
      <c r="C108" s="1238"/>
      <c r="D108" s="1242"/>
      <c r="E108" s="1242"/>
      <c r="F108" s="1243"/>
      <c r="G108" s="1239"/>
      <c r="H108" s="1238"/>
      <c r="I108" s="1239"/>
      <c r="J108" s="1238"/>
      <c r="K108" s="1239"/>
      <c r="L108" s="1238"/>
      <c r="M108" s="1239"/>
      <c r="N108" s="1238"/>
    </row>
    <row r="109" spans="1:15">
      <c r="A109" s="370">
        <v>72</v>
      </c>
      <c r="B109" s="1274" t="s">
        <v>2182</v>
      </c>
      <c r="C109" s="1238"/>
      <c r="D109" s="1242"/>
      <c r="E109" s="1242"/>
      <c r="F109" s="1243"/>
      <c r="G109" s="1239"/>
      <c r="H109" s="1238"/>
      <c r="I109" s="1239"/>
      <c r="J109" s="1238"/>
      <c r="K109" s="1239"/>
      <c r="L109" s="1238"/>
      <c r="M109" s="1239"/>
      <c r="N109" s="1238"/>
    </row>
    <row r="110" spans="1:15">
      <c r="A110" s="656">
        <v>73</v>
      </c>
      <c r="B110" s="1274" t="s">
        <v>2183</v>
      </c>
      <c r="C110" s="1238">
        <v>4999</v>
      </c>
      <c r="D110" s="1242">
        <v>4</v>
      </c>
      <c r="E110" s="1242" t="s">
        <v>46</v>
      </c>
      <c r="F110" s="1243">
        <v>19996</v>
      </c>
      <c r="G110" s="1239">
        <v>4</v>
      </c>
      <c r="H110" s="1238">
        <v>19996</v>
      </c>
      <c r="I110" s="1239">
        <v>4</v>
      </c>
      <c r="J110" s="1238">
        <v>19996</v>
      </c>
      <c r="K110" s="1239">
        <v>4</v>
      </c>
      <c r="L110" s="1238">
        <v>19996</v>
      </c>
      <c r="M110" s="1239">
        <v>4</v>
      </c>
      <c r="N110" s="1238">
        <v>19996</v>
      </c>
    </row>
    <row r="111" spans="1:15">
      <c r="A111" s="370">
        <v>74</v>
      </c>
      <c r="B111" s="1274" t="s">
        <v>2184</v>
      </c>
      <c r="C111" s="1238">
        <v>9399</v>
      </c>
      <c r="D111" s="1239">
        <v>1</v>
      </c>
      <c r="E111" s="1239" t="s">
        <v>46</v>
      </c>
      <c r="F111" s="1240">
        <v>9399</v>
      </c>
      <c r="G111" s="1239">
        <v>1</v>
      </c>
      <c r="H111" s="1238">
        <v>9399</v>
      </c>
      <c r="I111" s="1239">
        <v>1</v>
      </c>
      <c r="J111" s="1238">
        <v>9399</v>
      </c>
      <c r="K111" s="1239">
        <v>1</v>
      </c>
      <c r="L111" s="1238">
        <v>9399</v>
      </c>
      <c r="M111" s="1239">
        <v>1</v>
      </c>
      <c r="N111" s="1238">
        <v>9399</v>
      </c>
    </row>
    <row r="112" spans="1:15">
      <c r="A112" s="656">
        <v>75</v>
      </c>
      <c r="B112" s="1274" t="s">
        <v>2185</v>
      </c>
      <c r="C112" s="1238">
        <v>5999</v>
      </c>
      <c r="D112" s="1239">
        <v>2</v>
      </c>
      <c r="E112" s="1239" t="s">
        <v>46</v>
      </c>
      <c r="F112" s="1240">
        <v>11998</v>
      </c>
      <c r="G112" s="1239">
        <v>2</v>
      </c>
      <c r="H112" s="1238">
        <v>11998</v>
      </c>
      <c r="I112" s="1239">
        <v>2</v>
      </c>
      <c r="J112" s="1238">
        <v>11998</v>
      </c>
      <c r="K112" s="1239">
        <v>2</v>
      </c>
      <c r="L112" s="1238">
        <v>11998</v>
      </c>
      <c r="M112" s="1239">
        <v>2</v>
      </c>
      <c r="N112" s="1238">
        <v>11998</v>
      </c>
    </row>
    <row r="113" spans="1:15">
      <c r="A113" s="370">
        <v>76</v>
      </c>
      <c r="B113" s="1282" t="s">
        <v>2186</v>
      </c>
      <c r="C113" s="1283"/>
      <c r="D113" s="740"/>
      <c r="E113" s="740"/>
      <c r="F113" s="745"/>
      <c r="G113" s="740"/>
      <c r="H113" s="741"/>
      <c r="I113" s="740"/>
      <c r="J113" s="742"/>
      <c r="K113" s="740"/>
      <c r="L113" s="742"/>
      <c r="M113" s="230"/>
      <c r="N113" s="231"/>
    </row>
    <row r="114" spans="1:15">
      <c r="A114" s="656">
        <v>77</v>
      </c>
      <c r="B114" s="1259" t="s">
        <v>2187</v>
      </c>
      <c r="C114" s="1238">
        <v>1900</v>
      </c>
      <c r="D114" s="1281">
        <v>43</v>
      </c>
      <c r="E114" s="1242" t="s">
        <v>43</v>
      </c>
      <c r="F114" s="1260">
        <v>81700</v>
      </c>
      <c r="G114" s="1239">
        <v>43</v>
      </c>
      <c r="H114" s="1238">
        <v>81700</v>
      </c>
      <c r="I114" s="1239">
        <v>45</v>
      </c>
      <c r="J114" s="1238">
        <v>85500</v>
      </c>
      <c r="K114" s="1239">
        <v>45</v>
      </c>
      <c r="L114" s="1238">
        <v>85500</v>
      </c>
      <c r="M114" s="1239">
        <v>45</v>
      </c>
      <c r="N114" s="1238">
        <v>85500</v>
      </c>
    </row>
    <row r="115" spans="1:15">
      <c r="A115" s="370">
        <v>78</v>
      </c>
      <c r="B115" s="1259" t="s">
        <v>2188</v>
      </c>
      <c r="C115" s="1238">
        <v>280</v>
      </c>
      <c r="D115" s="1242">
        <v>300</v>
      </c>
      <c r="E115" s="1242" t="s">
        <v>43</v>
      </c>
      <c r="F115" s="1260">
        <v>84000</v>
      </c>
      <c r="G115" s="1239">
        <v>300</v>
      </c>
      <c r="H115" s="1238">
        <v>84000</v>
      </c>
      <c r="I115" s="1239">
        <v>300</v>
      </c>
      <c r="J115" s="1238">
        <v>84000</v>
      </c>
      <c r="K115" s="1239">
        <v>300</v>
      </c>
      <c r="L115" s="1238">
        <v>84000</v>
      </c>
      <c r="M115" s="1239">
        <v>300</v>
      </c>
      <c r="N115" s="1238">
        <v>84000</v>
      </c>
    </row>
    <row r="116" spans="1:15">
      <c r="A116" s="656">
        <v>79</v>
      </c>
      <c r="B116" s="1259" t="s">
        <v>2189</v>
      </c>
      <c r="C116" s="1238">
        <v>350</v>
      </c>
      <c r="D116" s="1242">
        <v>100</v>
      </c>
      <c r="E116" s="1242" t="s">
        <v>43</v>
      </c>
      <c r="F116" s="1260">
        <v>35000</v>
      </c>
      <c r="G116" s="1239">
        <v>100</v>
      </c>
      <c r="H116" s="1238">
        <v>35000</v>
      </c>
      <c r="I116" s="1239">
        <v>100</v>
      </c>
      <c r="J116" s="1238">
        <v>35000</v>
      </c>
      <c r="K116" s="1239">
        <v>100</v>
      </c>
      <c r="L116" s="1238">
        <v>35000</v>
      </c>
      <c r="M116" s="1239">
        <v>100</v>
      </c>
      <c r="N116" s="1238">
        <v>35000</v>
      </c>
    </row>
    <row r="117" spans="1:15">
      <c r="A117" s="370">
        <v>80</v>
      </c>
      <c r="B117" s="1284" t="s">
        <v>2171</v>
      </c>
      <c r="C117" s="1285"/>
      <c r="D117" s="740"/>
      <c r="E117" s="740"/>
      <c r="F117" s="231"/>
      <c r="G117" s="231"/>
      <c r="H117" s="749"/>
      <c r="I117" s="748"/>
      <c r="J117" s="748"/>
      <c r="K117" s="231"/>
      <c r="L117" s="748"/>
      <c r="M117" s="740"/>
      <c r="N117" s="231"/>
    </row>
    <row r="118" spans="1:15">
      <c r="A118" s="656">
        <v>81</v>
      </c>
      <c r="B118" s="1259" t="s">
        <v>130</v>
      </c>
      <c r="C118" s="1238">
        <v>45</v>
      </c>
      <c r="D118" s="1239">
        <v>1000</v>
      </c>
      <c r="E118" s="1239" t="s">
        <v>744</v>
      </c>
      <c r="F118" s="1260">
        <v>45000</v>
      </c>
      <c r="G118" s="1239">
        <v>1000</v>
      </c>
      <c r="H118" s="1238">
        <v>45000</v>
      </c>
      <c r="I118" s="1239">
        <v>1000</v>
      </c>
      <c r="J118" s="1238">
        <v>45000</v>
      </c>
      <c r="K118" s="1239">
        <v>1000</v>
      </c>
      <c r="L118" s="1238">
        <v>45000</v>
      </c>
      <c r="M118" s="1239">
        <v>1000</v>
      </c>
      <c r="N118" s="1238">
        <v>45000</v>
      </c>
    </row>
    <row r="119" spans="1:15">
      <c r="A119" s="370">
        <v>82</v>
      </c>
      <c r="B119" s="1259" t="s">
        <v>2190</v>
      </c>
      <c r="C119" s="1238">
        <v>59</v>
      </c>
      <c r="D119" s="1239">
        <v>100</v>
      </c>
      <c r="E119" s="1239" t="s">
        <v>744</v>
      </c>
      <c r="F119" s="1260">
        <v>5900</v>
      </c>
      <c r="G119" s="1239">
        <v>100</v>
      </c>
      <c r="H119" s="1238">
        <v>5900</v>
      </c>
      <c r="I119" s="1239">
        <v>100</v>
      </c>
      <c r="J119" s="1238">
        <v>5900</v>
      </c>
      <c r="K119" s="1239">
        <v>100</v>
      </c>
      <c r="L119" s="1238">
        <v>5900</v>
      </c>
      <c r="M119" s="1239">
        <v>100</v>
      </c>
      <c r="N119" s="1238">
        <v>5900</v>
      </c>
    </row>
    <row r="120" spans="1:15">
      <c r="A120" s="21" t="s">
        <v>141</v>
      </c>
      <c r="B120" s="22"/>
      <c r="C120" s="270">
        <f>SUM(C92:C119)</f>
        <v>32440</v>
      </c>
      <c r="D120" s="271">
        <f>SUM(D92:D119)</f>
        <v>2637</v>
      </c>
      <c r="E120" s="272"/>
      <c r="F120" s="270">
        <v>557905.2</v>
      </c>
      <c r="G120" s="1286">
        <f>SUM(G92:G119)</f>
        <v>2637</v>
      </c>
      <c r="H120" s="218">
        <f>SUM(H92:H119)</f>
        <v>629921</v>
      </c>
      <c r="I120" s="1287">
        <f>SUM(I92:I119)</f>
        <v>2639</v>
      </c>
      <c r="J120" s="1287">
        <f>SUM(J92:J119)</f>
        <v>633721</v>
      </c>
      <c r="K120" s="1287">
        <f>SUM(K92:K119)</f>
        <v>2639</v>
      </c>
      <c r="L120" s="218">
        <f>SUM(L92:L119)</f>
        <v>633721</v>
      </c>
      <c r="M120" s="218">
        <f>SUM(M92:M119)</f>
        <v>2639</v>
      </c>
      <c r="N120" s="218">
        <f>SUM(N92:N119)</f>
        <v>633721</v>
      </c>
    </row>
    <row r="122" spans="1:15">
      <c r="A122" s="815"/>
      <c r="B122" s="815"/>
      <c r="C122" s="815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</row>
    <row r="123" spans="1:15">
      <c r="A123" s="817"/>
      <c r="B123" s="815"/>
      <c r="C123" s="815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</row>
    <row r="124" spans="1:15" customHeight="1" ht="15.75">
      <c r="A124" s="127"/>
      <c r="B124" s="127"/>
      <c r="C124" s="127"/>
      <c r="D124" s="127"/>
      <c r="E124" s="127"/>
      <c r="F124" s="904"/>
      <c r="G124" s="818"/>
      <c r="H124" s="818"/>
      <c r="I124" s="818"/>
      <c r="J124" s="127"/>
      <c r="K124" s="127"/>
      <c r="L124" s="127"/>
      <c r="M124" s="127"/>
      <c r="N124" s="127"/>
    </row>
    <row r="125" spans="1:15">
      <c r="A125" s="127"/>
      <c r="B125" s="127"/>
      <c r="C125" s="127"/>
      <c r="D125" s="127"/>
      <c r="E125" s="127"/>
      <c r="F125" s="127"/>
      <c r="G125" s="1288"/>
      <c r="H125" s="819"/>
      <c r="I125" s="127"/>
      <c r="J125" s="127"/>
      <c r="K125" s="127"/>
      <c r="L125" s="127"/>
      <c r="M125" s="127"/>
      <c r="N125" s="127"/>
    </row>
    <row r="126" spans="1:15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</row>
    <row r="127" spans="1:15">
      <c r="A127" s="820"/>
      <c r="B127" s="820"/>
      <c r="C127" s="820"/>
      <c r="D127" s="820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</row>
    <row r="128" spans="1:15">
      <c r="A128" s="821"/>
      <c r="B128" s="821"/>
      <c r="C128" s="821"/>
      <c r="D128" s="821"/>
      <c r="E128" s="821"/>
      <c r="F128" s="822"/>
      <c r="G128" s="822"/>
      <c r="H128" s="822"/>
      <c r="I128" s="822"/>
      <c r="J128" s="822"/>
      <c r="K128" s="823"/>
      <c r="L128" s="823"/>
      <c r="M128" s="823"/>
      <c r="N128" s="823"/>
    </row>
    <row r="129" spans="1:15">
      <c r="A129" s="824"/>
      <c r="B129" s="824"/>
      <c r="C129" s="824"/>
      <c r="D129" s="824"/>
      <c r="E129" s="824"/>
      <c r="F129" s="286"/>
      <c r="G129" s="822"/>
      <c r="H129" s="822"/>
      <c r="I129" s="822"/>
      <c r="J129" s="822"/>
      <c r="K129" s="824"/>
      <c r="L129" s="824"/>
      <c r="M129" s="824"/>
      <c r="N129" s="824"/>
    </row>
    <row r="130" spans="1:15">
      <c r="A130" s="825"/>
      <c r="B130" s="825"/>
      <c r="C130" s="825"/>
      <c r="D130" s="825"/>
      <c r="E130" s="825"/>
      <c r="F130" s="825"/>
      <c r="G130" s="822"/>
      <c r="H130" s="822"/>
      <c r="I130" s="822"/>
      <c r="J130" s="822"/>
      <c r="K130" s="822"/>
      <c r="L130" s="822"/>
      <c r="M130" s="822"/>
      <c r="N130" s="822"/>
    </row>
    <row r="131" spans="1:15">
      <c r="A131" s="825"/>
      <c r="B131" s="825"/>
      <c r="C131" s="825"/>
      <c r="D131" s="825"/>
      <c r="E131" s="825"/>
      <c r="F131" s="825"/>
      <c r="G131" s="825"/>
      <c r="H131" s="825"/>
      <c r="I131" s="825"/>
      <c r="J131" s="825"/>
      <c r="K131" s="822"/>
      <c r="L131" s="822"/>
      <c r="M131" s="822"/>
      <c r="N131" s="822"/>
    </row>
    <row r="132" spans="1:15">
      <c r="A132" s="825"/>
      <c r="B132" s="825"/>
      <c r="C132" s="825"/>
      <c r="D132" s="826"/>
      <c r="E132" s="826"/>
      <c r="F132" s="825"/>
      <c r="G132" s="286"/>
      <c r="H132" s="826"/>
      <c r="I132" s="826"/>
      <c r="J132" s="826"/>
      <c r="K132" s="826"/>
      <c r="L132" s="826"/>
      <c r="M132" s="826"/>
      <c r="N132" s="826"/>
    </row>
    <row r="133" spans="1:15">
      <c r="A133" s="827"/>
      <c r="B133" s="860"/>
      <c r="C133" s="829"/>
      <c r="D133" s="848"/>
      <c r="E133" s="848"/>
      <c r="F133" s="835"/>
      <c r="G133" s="835"/>
      <c r="H133" s="857"/>
      <c r="I133" s="861"/>
      <c r="J133" s="856"/>
      <c r="K133" s="835"/>
      <c r="L133" s="856"/>
      <c r="M133" s="848"/>
      <c r="N133" s="835"/>
    </row>
    <row r="134" spans="1:15">
      <c r="A134" s="836"/>
      <c r="B134" s="852"/>
      <c r="C134" s="829"/>
      <c r="D134" s="848"/>
      <c r="E134" s="848"/>
      <c r="F134" s="835"/>
      <c r="G134" s="835"/>
      <c r="H134" s="857"/>
      <c r="I134" s="861"/>
      <c r="J134" s="856"/>
      <c r="K134" s="835"/>
      <c r="L134" s="856"/>
      <c r="M134" s="848"/>
      <c r="N134" s="835"/>
    </row>
    <row r="135" spans="1:15">
      <c r="A135" s="836"/>
      <c r="B135" s="852"/>
      <c r="C135" s="829"/>
      <c r="D135" s="830"/>
      <c r="E135" s="830"/>
      <c r="F135" s="831"/>
      <c r="G135" s="830"/>
      <c r="H135" s="832"/>
      <c r="I135" s="830"/>
      <c r="J135" s="833"/>
      <c r="K135" s="830"/>
      <c r="L135" s="833"/>
      <c r="M135" s="834"/>
      <c r="N135" s="835"/>
    </row>
    <row r="136" spans="1:15">
      <c r="A136" s="858"/>
      <c r="B136" s="858"/>
      <c r="C136" s="285"/>
      <c r="D136" s="286"/>
      <c r="E136" s="287"/>
      <c r="F136" s="285"/>
      <c r="G136" s="288"/>
      <c r="H136" s="285"/>
      <c r="I136" s="289"/>
      <c r="J136" s="290"/>
      <c r="K136" s="289"/>
      <c r="L136" s="285"/>
      <c r="M136" s="285"/>
      <c r="N136" s="291"/>
    </row>
    <row r="140" spans="1:15">
      <c r="N140" s="364"/>
    </row>
    <row r="142" spans="1:15">
      <c r="N142" s="3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30:N130"/>
    <mergeCell ref="G131:H131"/>
    <mergeCell ref="I131:J131"/>
    <mergeCell ref="K131:L131"/>
    <mergeCell ref="M131:N131"/>
    <mergeCell ref="A136:B136"/>
    <mergeCell ref="K128:N128"/>
    <mergeCell ref="A129:E129"/>
    <mergeCell ref="G129:H129"/>
    <mergeCell ref="I129:J129"/>
    <mergeCell ref="K129:N129"/>
    <mergeCell ref="A130:A132"/>
    <mergeCell ref="B130:B132"/>
    <mergeCell ref="C130:C132"/>
    <mergeCell ref="D130:E131"/>
    <mergeCell ref="F130:F132"/>
    <mergeCell ref="A120:B120"/>
    <mergeCell ref="F124:I124"/>
    <mergeCell ref="G125:H125"/>
    <mergeCell ref="A127:D127"/>
    <mergeCell ref="A128:E128"/>
    <mergeCell ref="F128:J128"/>
    <mergeCell ref="G89:N89"/>
    <mergeCell ref="G90:H90"/>
    <mergeCell ref="I90:J90"/>
    <mergeCell ref="K90:L90"/>
    <mergeCell ref="M90:N90"/>
    <mergeCell ref="H105:H106"/>
    <mergeCell ref="J105:J106"/>
    <mergeCell ref="L105:L106"/>
    <mergeCell ref="N105:N106"/>
    <mergeCell ref="K87:N87"/>
    <mergeCell ref="A88:E88"/>
    <mergeCell ref="G88:H88"/>
    <mergeCell ref="I88:J88"/>
    <mergeCell ref="K88:N88"/>
    <mergeCell ref="A89:A91"/>
    <mergeCell ref="B89:B91"/>
    <mergeCell ref="C89:C91"/>
    <mergeCell ref="D89:E90"/>
    <mergeCell ref="F89:F91"/>
    <mergeCell ref="A79:B79"/>
    <mergeCell ref="F83:I83"/>
    <mergeCell ref="G84:H84"/>
    <mergeCell ref="A86:D86"/>
    <mergeCell ref="A87:E87"/>
    <mergeCell ref="F87:J87"/>
    <mergeCell ref="A49:A51"/>
    <mergeCell ref="B49:B51"/>
    <mergeCell ref="C49:C51"/>
    <mergeCell ref="D49:E50"/>
    <mergeCell ref="F49:F51"/>
    <mergeCell ref="G49:N49"/>
    <mergeCell ref="G50:H50"/>
    <mergeCell ref="I50:J50"/>
    <mergeCell ref="K50:L50"/>
    <mergeCell ref="M50:N50"/>
    <mergeCell ref="G44:H44"/>
    <mergeCell ref="A46:D46"/>
    <mergeCell ref="A47:E47"/>
    <mergeCell ref="F47:J47"/>
    <mergeCell ref="K47:N47"/>
    <mergeCell ref="A48:E48"/>
    <mergeCell ref="G48:H48"/>
    <mergeCell ref="I48:J48"/>
    <mergeCell ref="K48:N48"/>
    <mergeCell ref="G10:H10"/>
    <mergeCell ref="I10:J10"/>
    <mergeCell ref="K10:L10"/>
    <mergeCell ref="M10:N10"/>
    <mergeCell ref="A39:B39"/>
    <mergeCell ref="F43:I4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G4:H4"/>
    <mergeCell ref="A6:D6"/>
    <mergeCell ref="A7:E7"/>
    <mergeCell ref="F7:J7"/>
    <mergeCell ref="K7:N7"/>
  </mergeCells>
  <printOptions gridLines="false" gridLinesSet="true"/>
  <pageMargins left="0.24963235294118" right="0.23622047244094" top="0.19685039370079" bottom="0" header="0.31496062992126" footer="0.31496062992126"/>
  <pageSetup paperSize="14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40" man="1"/>
    <brk id="80" man="1"/>
    <brk id="12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88"/>
  <sheetViews>
    <sheetView tabSelected="0" workbookViewId="0" zoomScale="112" view="pageBreakPreview" showGridLines="true" showRowColHeaders="1">
      <selection activeCell="A8" sqref="A8:E8"/>
    </sheetView>
  </sheetViews>
  <sheetFormatPr defaultRowHeight="14.4" outlineLevelRow="0" outlineLevelCol="0"/>
  <cols>
    <col min="1" max="1" width="10.5703125" customWidth="true" style="0"/>
    <col min="2" max="2" width="26.28515625" customWidth="true" style="0"/>
    <col min="3" max="3" width="12.140625" customWidth="true" style="0"/>
    <col min="4" max="4" width="7.5703125" customWidth="true" style="0"/>
    <col min="5" max="5" width="8.28515625" customWidth="true" style="0"/>
    <col min="6" max="6" width="10.28515625" customWidth="true" style="0"/>
    <col min="8" max="8" width="11.85546875" customWidth="true" style="0"/>
    <col min="9" max="9" width="9.28515625" customWidth="true" style="0"/>
    <col min="10" max="10" width="9.5703125" customWidth="true" style="0"/>
    <col min="11" max="11" width="9.140625" customWidth="true" style="0"/>
    <col min="12" max="12" width="10.140625" customWidth="true" style="0"/>
    <col min="13" max="13" width="8" customWidth="true" style="0"/>
    <col min="14" max="14" width="10.7109375" customWidth="true" style="0"/>
    <col min="15" max="15" width="9.5703125" customWidth="true" style="0"/>
  </cols>
  <sheetData>
    <row r="1" spans="1:15">
      <c r="A1" s="182" t="s">
        <v>0</v>
      </c>
      <c r="B1" s="181"/>
      <c r="C1" s="181"/>
    </row>
    <row r="2" spans="1:15">
      <c r="A2" s="182"/>
      <c r="B2" s="181"/>
      <c r="C2" s="181"/>
    </row>
    <row r="3" spans="1:15">
      <c r="F3" s="938" t="s">
        <v>1</v>
      </c>
      <c r="G3" s="938"/>
      <c r="H3" s="938"/>
      <c r="I3" s="938"/>
    </row>
    <row r="4" spans="1:15">
      <c r="F4" s="939" t="s">
        <v>2</v>
      </c>
      <c r="G4" s="939"/>
      <c r="H4" s="939"/>
      <c r="I4" s="939"/>
    </row>
    <row r="6" spans="1:15" customHeight="1" ht="11.25" s="941" customFormat="1">
      <c r="A6" s="310" t="s">
        <v>3</v>
      </c>
      <c r="B6" s="310"/>
      <c r="C6" s="310"/>
      <c r="D6" s="310"/>
      <c r="E6" s="940"/>
      <c r="F6" s="940"/>
      <c r="G6" s="940"/>
      <c r="H6" s="940"/>
      <c r="I6" s="940"/>
      <c r="J6" s="940"/>
      <c r="K6" s="940"/>
      <c r="L6" s="940"/>
      <c r="M6" s="940"/>
      <c r="N6" s="940"/>
    </row>
    <row r="7" spans="1:15" customHeight="1" ht="11.25" s="941" customFormat="1">
      <c r="A7" s="41" t="s">
        <v>4</v>
      </c>
      <c r="B7" s="41"/>
      <c r="C7" s="41"/>
      <c r="D7" s="41"/>
      <c r="E7" s="41"/>
      <c r="F7" s="42" t="s">
        <v>5</v>
      </c>
      <c r="G7" s="42"/>
      <c r="H7" s="42"/>
      <c r="I7" s="42"/>
      <c r="J7" s="42"/>
      <c r="K7" s="43" t="s">
        <v>1712</v>
      </c>
      <c r="L7" s="43"/>
      <c r="M7" s="43"/>
      <c r="N7" s="43"/>
    </row>
    <row r="8" spans="1:15" customHeight="1" ht="12.75" s="941" customFormat="1">
      <c r="A8" s="942" t="s">
        <v>2191</v>
      </c>
      <c r="B8" s="942"/>
      <c r="C8" s="942"/>
      <c r="D8" s="942"/>
      <c r="E8" s="942"/>
      <c r="F8" s="45" t="s">
        <v>8</v>
      </c>
      <c r="G8" s="42" t="s">
        <v>9</v>
      </c>
      <c r="H8" s="42"/>
      <c r="I8" s="42" t="s">
        <v>10</v>
      </c>
      <c r="J8" s="42"/>
      <c r="K8" s="46" t="s">
        <v>11</v>
      </c>
      <c r="L8" s="46"/>
      <c r="M8" s="46"/>
      <c r="N8" s="46"/>
    </row>
    <row r="9" spans="1:15" customHeight="1" ht="11.25" s="941" customFormat="1">
      <c r="A9" s="47" t="s">
        <v>12</v>
      </c>
      <c r="B9" s="47" t="s">
        <v>13</v>
      </c>
      <c r="C9" s="47" t="s">
        <v>14</v>
      </c>
      <c r="D9" s="48" t="s">
        <v>15</v>
      </c>
      <c r="E9" s="49"/>
      <c r="F9" s="47" t="s">
        <v>16</v>
      </c>
      <c r="G9" s="42" t="s">
        <v>17</v>
      </c>
      <c r="H9" s="42"/>
      <c r="I9" s="42"/>
      <c r="J9" s="42"/>
      <c r="K9" s="42"/>
      <c r="L9" s="42"/>
      <c r="M9" s="42"/>
      <c r="N9" s="42"/>
    </row>
    <row r="10" spans="1:15" customHeight="1" ht="11.25" s="941" customFormat="1">
      <c r="A10" s="47"/>
      <c r="B10" s="47"/>
      <c r="C10" s="47"/>
      <c r="D10" s="50"/>
      <c r="E10" s="51"/>
      <c r="F10" s="47"/>
      <c r="G10" s="943" t="s">
        <v>18</v>
      </c>
      <c r="H10" s="943"/>
      <c r="I10" s="944" t="s">
        <v>19</v>
      </c>
      <c r="J10" s="944"/>
      <c r="K10" s="945" t="s">
        <v>20</v>
      </c>
      <c r="L10" s="945"/>
      <c r="M10" s="687" t="s">
        <v>21</v>
      </c>
      <c r="N10" s="687"/>
    </row>
    <row r="11" spans="1:15" customHeight="1" ht="11.25" s="941" customFormat="1">
      <c r="A11" s="47"/>
      <c r="B11" s="47"/>
      <c r="C11" s="47"/>
      <c r="D11" s="57" t="s">
        <v>22</v>
      </c>
      <c r="E11" s="57" t="s">
        <v>13</v>
      </c>
      <c r="F11" s="47"/>
      <c r="G11" s="45" t="s">
        <v>23</v>
      </c>
      <c r="H11" s="57" t="s">
        <v>24</v>
      </c>
      <c r="I11" s="57" t="s">
        <v>23</v>
      </c>
      <c r="J11" s="57" t="s">
        <v>24</v>
      </c>
      <c r="K11" s="57" t="s">
        <v>23</v>
      </c>
      <c r="L11" s="57" t="s">
        <v>24</v>
      </c>
      <c r="M11" s="57" t="s">
        <v>23</v>
      </c>
      <c r="N11" s="57" t="s">
        <v>24</v>
      </c>
    </row>
    <row r="12" spans="1:15" customHeight="1" ht="11.25" s="941" customFormat="1">
      <c r="A12" s="1220">
        <v>1</v>
      </c>
      <c r="B12" s="1227" t="s">
        <v>2192</v>
      </c>
      <c r="C12" s="1041">
        <v>470</v>
      </c>
      <c r="D12" s="156">
        <v>10</v>
      </c>
      <c r="E12" s="156" t="s">
        <v>881</v>
      </c>
      <c r="F12" s="782">
        <f>D12*C12</f>
        <v>4700</v>
      </c>
      <c r="G12" s="371">
        <f>H12/C12</f>
        <v>10</v>
      </c>
      <c r="H12" s="368">
        <v>4700</v>
      </c>
      <c r="I12" s="358"/>
      <c r="J12" s="368"/>
      <c r="K12" s="358"/>
      <c r="L12" s="368"/>
      <c r="M12" s="358"/>
      <c r="N12" s="368"/>
      <c r="O12" s="1223"/>
    </row>
    <row r="13" spans="1:15" customHeight="1" ht="11.25" s="941" customFormat="1">
      <c r="A13" s="961">
        <v>2</v>
      </c>
      <c r="B13" s="1227" t="s">
        <v>2193</v>
      </c>
      <c r="C13" s="1041">
        <v>470</v>
      </c>
      <c r="D13" s="156">
        <v>5</v>
      </c>
      <c r="E13" s="156" t="s">
        <v>881</v>
      </c>
      <c r="F13" s="782">
        <f>D13*C13</f>
        <v>2350</v>
      </c>
      <c r="G13" s="371">
        <f>H13/C13</f>
        <v>5</v>
      </c>
      <c r="H13" s="368">
        <v>2350</v>
      </c>
      <c r="I13" s="156"/>
      <c r="J13" s="368"/>
      <c r="K13" s="156"/>
      <c r="L13" s="368"/>
      <c r="M13" s="156"/>
      <c r="N13" s="368"/>
      <c r="O13" s="1223"/>
    </row>
    <row r="14" spans="1:15" customHeight="1" ht="11.25" s="941" customFormat="1">
      <c r="A14" s="961">
        <v>3</v>
      </c>
      <c r="B14" s="1227" t="s">
        <v>2194</v>
      </c>
      <c r="C14" s="1041">
        <v>350</v>
      </c>
      <c r="D14" s="156">
        <v>9</v>
      </c>
      <c r="E14" s="156" t="s">
        <v>1017</v>
      </c>
      <c r="F14" s="782">
        <f>D14*C14</f>
        <v>3150</v>
      </c>
      <c r="G14" s="371">
        <f>H14/C14</f>
        <v>9</v>
      </c>
      <c r="H14" s="368">
        <v>3150</v>
      </c>
      <c r="I14" s="156"/>
      <c r="J14" s="368"/>
      <c r="K14" s="156"/>
      <c r="L14" s="368"/>
      <c r="M14" s="156"/>
      <c r="N14" s="368"/>
      <c r="O14" s="1223"/>
    </row>
    <row r="15" spans="1:15" customHeight="1" ht="11.25" s="941" customFormat="1">
      <c r="A15" s="1220">
        <v>4</v>
      </c>
      <c r="B15" s="1227" t="s">
        <v>2195</v>
      </c>
      <c r="C15" s="1041">
        <v>350</v>
      </c>
      <c r="D15" s="156">
        <v>3</v>
      </c>
      <c r="E15" s="156" t="s">
        <v>1017</v>
      </c>
      <c r="F15" s="782">
        <f>D15*C15</f>
        <v>1050</v>
      </c>
      <c r="G15" s="371">
        <f>H15/C15</f>
        <v>3</v>
      </c>
      <c r="H15" s="368">
        <v>1050</v>
      </c>
      <c r="I15" s="156"/>
      <c r="J15" s="368"/>
      <c r="K15" s="156"/>
      <c r="L15" s="368"/>
      <c r="M15" s="156"/>
      <c r="N15" s="368"/>
      <c r="O15" s="1223"/>
    </row>
    <row r="16" spans="1:15" customHeight="1" ht="22.5" s="941" customFormat="1">
      <c r="A16" s="961">
        <v>5</v>
      </c>
      <c r="B16" s="1227" t="s">
        <v>2196</v>
      </c>
      <c r="C16" s="1041">
        <v>350</v>
      </c>
      <c r="D16" s="156">
        <v>3</v>
      </c>
      <c r="E16" s="156" t="s">
        <v>1017</v>
      </c>
      <c r="F16" s="782">
        <f>D16*C16</f>
        <v>1050</v>
      </c>
      <c r="G16" s="371">
        <f>H16/C16</f>
        <v>3</v>
      </c>
      <c r="H16" s="368">
        <v>1050</v>
      </c>
      <c r="I16" s="156"/>
      <c r="J16" s="368"/>
      <c r="K16" s="156"/>
      <c r="L16" s="368"/>
      <c r="M16" s="156"/>
      <c r="N16" s="368"/>
      <c r="O16" s="1223"/>
    </row>
    <row r="17" spans="1:15" customHeight="1" ht="11.45" s="941" customFormat="1">
      <c r="A17" s="961">
        <v>6</v>
      </c>
      <c r="B17" s="1227" t="s">
        <v>2197</v>
      </c>
      <c r="C17" s="1041">
        <v>350</v>
      </c>
      <c r="D17" s="156">
        <v>3</v>
      </c>
      <c r="E17" s="156" t="s">
        <v>1017</v>
      </c>
      <c r="F17" s="782">
        <f>D17*C17</f>
        <v>1050</v>
      </c>
      <c r="G17" s="371">
        <f>H17/C17</f>
        <v>3</v>
      </c>
      <c r="H17" s="368">
        <v>1050</v>
      </c>
      <c r="I17" s="156"/>
      <c r="J17" s="368"/>
      <c r="K17" s="156"/>
      <c r="L17" s="368"/>
      <c r="M17" s="156"/>
      <c r="N17" s="368"/>
      <c r="O17" s="1223"/>
    </row>
    <row r="18" spans="1:15" customHeight="1" ht="11.25" s="941" customFormat="1">
      <c r="A18" s="1220">
        <v>7</v>
      </c>
      <c r="B18" s="1227" t="s">
        <v>2198</v>
      </c>
      <c r="C18" s="1041">
        <v>400</v>
      </c>
      <c r="D18" s="156">
        <v>6</v>
      </c>
      <c r="E18" s="156" t="s">
        <v>1017</v>
      </c>
      <c r="F18" s="782">
        <f>D18*C18</f>
        <v>2400</v>
      </c>
      <c r="G18" s="371">
        <f>H18/C18</f>
        <v>6</v>
      </c>
      <c r="H18" s="368">
        <v>2400</v>
      </c>
      <c r="I18" s="156"/>
      <c r="J18" s="368"/>
      <c r="K18" s="156"/>
      <c r="L18" s="368"/>
      <c r="M18" s="156"/>
      <c r="N18" s="368"/>
      <c r="O18" s="1223"/>
    </row>
    <row r="19" spans="1:15" customHeight="1" ht="11.25" s="941" customFormat="1">
      <c r="A19" s="961">
        <v>8</v>
      </c>
      <c r="B19" s="1227" t="s">
        <v>2199</v>
      </c>
      <c r="C19" s="1041">
        <v>400</v>
      </c>
      <c r="D19" s="156">
        <v>2</v>
      </c>
      <c r="E19" s="156" t="s">
        <v>1017</v>
      </c>
      <c r="F19" s="782">
        <f>D19*C19</f>
        <v>800</v>
      </c>
      <c r="G19" s="371">
        <f>H19/C19</f>
        <v>2</v>
      </c>
      <c r="H19" s="368">
        <v>800</v>
      </c>
      <c r="I19" s="156"/>
      <c r="J19" s="368"/>
      <c r="K19" s="156"/>
      <c r="L19" s="368"/>
      <c r="M19" s="156"/>
      <c r="N19" s="368"/>
      <c r="O19" s="1223"/>
    </row>
    <row r="20" spans="1:15" customHeight="1" ht="11.25" s="941" customFormat="1">
      <c r="A20" s="961">
        <v>9</v>
      </c>
      <c r="B20" s="1227" t="s">
        <v>2200</v>
      </c>
      <c r="C20" s="1041">
        <v>400</v>
      </c>
      <c r="D20" s="156">
        <v>2</v>
      </c>
      <c r="E20" s="156" t="s">
        <v>1017</v>
      </c>
      <c r="F20" s="782">
        <f>D20*C20</f>
        <v>800</v>
      </c>
      <c r="G20" s="371">
        <f>H20/C20</f>
        <v>2</v>
      </c>
      <c r="H20" s="368">
        <v>800</v>
      </c>
      <c r="I20" s="156"/>
      <c r="J20" s="368"/>
      <c r="K20" s="156"/>
      <c r="L20" s="368"/>
      <c r="M20" s="156"/>
      <c r="N20" s="368"/>
      <c r="O20" s="1223"/>
    </row>
    <row r="21" spans="1:15" customHeight="1" ht="11.25" s="941" customFormat="1">
      <c r="A21" s="1220">
        <v>10</v>
      </c>
      <c r="B21" s="1227" t="s">
        <v>2201</v>
      </c>
      <c r="C21" s="1041">
        <v>400</v>
      </c>
      <c r="D21" s="156">
        <v>2</v>
      </c>
      <c r="E21" s="156" t="s">
        <v>1017</v>
      </c>
      <c r="F21" s="782">
        <f>D21*C21</f>
        <v>800</v>
      </c>
      <c r="G21" s="371">
        <f>H21/C21</f>
        <v>2</v>
      </c>
      <c r="H21" s="368">
        <v>800</v>
      </c>
      <c r="I21" s="156"/>
      <c r="J21" s="368"/>
      <c r="K21" s="156"/>
      <c r="L21" s="368"/>
      <c r="M21" s="156"/>
      <c r="N21" s="368"/>
      <c r="O21" s="1223"/>
    </row>
    <row r="22" spans="1:15" customHeight="1" ht="11.25" s="941" customFormat="1">
      <c r="A22" s="961">
        <v>11</v>
      </c>
      <c r="B22" s="1227" t="s">
        <v>2202</v>
      </c>
      <c r="C22" s="1041">
        <v>240</v>
      </c>
      <c r="D22" s="156">
        <v>10</v>
      </c>
      <c r="E22" s="156" t="s">
        <v>381</v>
      </c>
      <c r="F22" s="782">
        <f>D22*C22</f>
        <v>2400</v>
      </c>
      <c r="G22" s="371"/>
      <c r="H22" s="368"/>
      <c r="I22" s="1289">
        <f>J22/C23</f>
        <v>10.434782608696</v>
      </c>
      <c r="J22" s="368">
        <v>2400</v>
      </c>
      <c r="K22" s="156"/>
      <c r="L22" s="368"/>
      <c r="M22" s="156"/>
      <c r="N22" s="368"/>
      <c r="O22" s="1223"/>
    </row>
    <row r="23" spans="1:15" customHeight="1" ht="11.25" s="941" customFormat="1">
      <c r="A23" s="961">
        <v>12</v>
      </c>
      <c r="B23" s="1227" t="s">
        <v>2203</v>
      </c>
      <c r="C23" s="1041">
        <v>230</v>
      </c>
      <c r="D23" s="156">
        <v>20</v>
      </c>
      <c r="E23" s="156" t="s">
        <v>381</v>
      </c>
      <c r="F23" s="782">
        <f>D23*C23</f>
        <v>4600</v>
      </c>
      <c r="G23" s="371">
        <f>H23/C23</f>
        <v>10</v>
      </c>
      <c r="H23" s="368">
        <v>2300</v>
      </c>
      <c r="I23" s="1289">
        <f>J23/C24</f>
        <v>383.33333333333</v>
      </c>
      <c r="J23" s="368">
        <v>2300</v>
      </c>
      <c r="K23" s="156"/>
      <c r="L23" s="368"/>
      <c r="M23" s="156"/>
      <c r="N23" s="368"/>
      <c r="O23" s="1223"/>
    </row>
    <row r="24" spans="1:15" customHeight="1" ht="11.25" s="941" customFormat="1">
      <c r="A24" s="1220">
        <v>13</v>
      </c>
      <c r="B24" s="1227" t="s">
        <v>2204</v>
      </c>
      <c r="C24" s="1041">
        <v>6</v>
      </c>
      <c r="D24" s="156">
        <v>300</v>
      </c>
      <c r="E24" s="156" t="s">
        <v>1654</v>
      </c>
      <c r="F24" s="782">
        <f>D24*C24</f>
        <v>1800</v>
      </c>
      <c r="G24" s="371">
        <f>H24/C24</f>
        <v>150</v>
      </c>
      <c r="H24" s="368">
        <v>900</v>
      </c>
      <c r="I24" s="1289">
        <f>J24/C25</f>
        <v>30</v>
      </c>
      <c r="J24" s="368">
        <v>900</v>
      </c>
      <c r="K24" s="156"/>
      <c r="L24" s="368"/>
      <c r="M24" s="156"/>
      <c r="N24" s="368"/>
      <c r="O24" s="1223"/>
    </row>
    <row r="25" spans="1:15" customHeight="1" ht="11.25" s="941" customFormat="1">
      <c r="A25" s="1220">
        <v>14</v>
      </c>
      <c r="B25" s="1227" t="s">
        <v>2205</v>
      </c>
      <c r="C25" s="1041">
        <v>30</v>
      </c>
      <c r="D25" s="156">
        <v>12</v>
      </c>
      <c r="E25" s="156" t="s">
        <v>1654</v>
      </c>
      <c r="F25" s="782">
        <f>D25*C25</f>
        <v>360</v>
      </c>
      <c r="G25" s="371">
        <f>H25/C25</f>
        <v>12</v>
      </c>
      <c r="H25" s="368">
        <v>360</v>
      </c>
      <c r="I25" s="1289"/>
      <c r="J25" s="368"/>
      <c r="K25" s="156"/>
      <c r="L25" s="368"/>
      <c r="M25" s="156"/>
      <c r="N25" s="368"/>
      <c r="O25" s="1223"/>
    </row>
    <row r="26" spans="1:15" customHeight="1" ht="11.25" s="941" customFormat="1">
      <c r="A26" s="961">
        <v>15</v>
      </c>
      <c r="B26" s="1227" t="s">
        <v>2206</v>
      </c>
      <c r="C26" s="1041">
        <v>20</v>
      </c>
      <c r="D26" s="156">
        <v>24</v>
      </c>
      <c r="E26" s="156" t="s">
        <v>1654</v>
      </c>
      <c r="F26" s="782">
        <f>D26*C26</f>
        <v>480</v>
      </c>
      <c r="G26" s="371"/>
      <c r="H26" s="368"/>
      <c r="I26" s="1289">
        <f>J26/C27</f>
        <v>16</v>
      </c>
      <c r="J26" s="368">
        <v>480</v>
      </c>
      <c r="K26" s="156"/>
      <c r="L26" s="368"/>
      <c r="M26" s="156"/>
      <c r="N26" s="368"/>
      <c r="O26" s="1223"/>
    </row>
    <row r="27" spans="1:15" customHeight="1" ht="11.25" s="941" customFormat="1">
      <c r="A27" s="961">
        <v>16</v>
      </c>
      <c r="B27" s="1227" t="s">
        <v>2207</v>
      </c>
      <c r="C27" s="1041">
        <v>30</v>
      </c>
      <c r="D27" s="156">
        <v>40</v>
      </c>
      <c r="E27" s="156" t="s">
        <v>1654</v>
      </c>
      <c r="F27" s="782">
        <f>D27*C27</f>
        <v>1200</v>
      </c>
      <c r="G27" s="371">
        <f>H27/C27</f>
        <v>20</v>
      </c>
      <c r="H27" s="368">
        <v>600</v>
      </c>
      <c r="I27" s="1289">
        <f>J27/C28</f>
        <v>3</v>
      </c>
      <c r="J27" s="368">
        <v>600</v>
      </c>
      <c r="K27" s="961"/>
      <c r="L27" s="368"/>
      <c r="M27" s="961"/>
      <c r="N27" s="368"/>
      <c r="O27" s="1223"/>
    </row>
    <row r="28" spans="1:15" customHeight="1" ht="11.25" s="941" customFormat="1">
      <c r="A28" s="1220">
        <v>17</v>
      </c>
      <c r="B28" s="1227" t="s">
        <v>2208</v>
      </c>
      <c r="C28" s="1041">
        <v>200</v>
      </c>
      <c r="D28" s="156">
        <v>8</v>
      </c>
      <c r="E28" s="156" t="s">
        <v>1017</v>
      </c>
      <c r="F28" s="782">
        <f>D28*C28</f>
        <v>1600</v>
      </c>
      <c r="G28" s="371">
        <f>H28/C28</f>
        <v>4</v>
      </c>
      <c r="H28" s="368">
        <v>800</v>
      </c>
      <c r="I28" s="1289">
        <f>J28/C29</f>
        <v>133.33333333333</v>
      </c>
      <c r="J28" s="368">
        <v>800</v>
      </c>
      <c r="K28" s="961"/>
      <c r="L28" s="368"/>
      <c r="M28" s="961"/>
      <c r="N28" s="368"/>
      <c r="O28" s="1223"/>
    </row>
    <row r="29" spans="1:15" customHeight="1" ht="11.25" s="941" customFormat="1">
      <c r="A29" s="961">
        <v>18</v>
      </c>
      <c r="B29" s="1227" t="s">
        <v>2209</v>
      </c>
      <c r="C29" s="1041">
        <v>6</v>
      </c>
      <c r="D29" s="156">
        <v>30</v>
      </c>
      <c r="E29" s="156" t="s">
        <v>2210</v>
      </c>
      <c r="F29" s="782">
        <f>D29*C29</f>
        <v>180</v>
      </c>
      <c r="G29" s="371">
        <f>H29/C29</f>
        <v>30</v>
      </c>
      <c r="H29" s="368">
        <v>180</v>
      </c>
      <c r="I29" s="1289"/>
      <c r="J29" s="368"/>
      <c r="K29" s="961"/>
      <c r="L29" s="368"/>
      <c r="M29" s="961"/>
      <c r="N29" s="368"/>
      <c r="O29" s="1223"/>
    </row>
    <row r="30" spans="1:15" customHeight="1" ht="11.25" s="941" customFormat="1">
      <c r="A30" s="961">
        <v>19</v>
      </c>
      <c r="B30" s="1227" t="s">
        <v>2211</v>
      </c>
      <c r="C30" s="1041">
        <v>300</v>
      </c>
      <c r="D30" s="156">
        <v>1</v>
      </c>
      <c r="E30" s="156" t="s">
        <v>192</v>
      </c>
      <c r="F30" s="782">
        <f>D30*C30</f>
        <v>300</v>
      </c>
      <c r="G30" s="371">
        <f>H30/C30</f>
        <v>1</v>
      </c>
      <c r="H30" s="1225">
        <v>300</v>
      </c>
      <c r="I30" s="1289"/>
      <c r="J30" s="1225"/>
      <c r="K30" s="961"/>
      <c r="L30" s="1225"/>
      <c r="M30" s="961"/>
      <c r="N30" s="1225"/>
      <c r="O30" s="1223"/>
    </row>
    <row r="31" spans="1:15" customHeight="1" ht="11.25" s="941" customFormat="1">
      <c r="A31" s="1220">
        <v>20</v>
      </c>
      <c r="B31" s="1227" t="s">
        <v>2212</v>
      </c>
      <c r="C31" s="1041">
        <v>8</v>
      </c>
      <c r="D31" s="156">
        <v>300</v>
      </c>
      <c r="E31" s="156" t="s">
        <v>1654</v>
      </c>
      <c r="F31" s="782">
        <f>D31*C31</f>
        <v>2400</v>
      </c>
      <c r="G31" s="371">
        <f>H31/C31</f>
        <v>150</v>
      </c>
      <c r="H31" s="957">
        <v>1200</v>
      </c>
      <c r="I31" s="1289">
        <f>J31/C32</f>
        <v>15</v>
      </c>
      <c r="J31" s="957">
        <v>1200</v>
      </c>
      <c r="K31" s="961"/>
      <c r="L31" s="957"/>
      <c r="M31" s="961"/>
      <c r="N31" s="957"/>
      <c r="O31" s="1223"/>
    </row>
    <row r="32" spans="1:15" customHeight="1" ht="11.25" s="941" customFormat="1">
      <c r="A32" s="961">
        <v>21</v>
      </c>
      <c r="B32" s="1227" t="s">
        <v>2213</v>
      </c>
      <c r="C32" s="1041">
        <v>80</v>
      </c>
      <c r="D32" s="156">
        <v>12</v>
      </c>
      <c r="E32" s="156" t="s">
        <v>1654</v>
      </c>
      <c r="F32" s="782">
        <f>D32*C32</f>
        <v>960</v>
      </c>
      <c r="G32" s="371">
        <f>H32/C32</f>
        <v>12</v>
      </c>
      <c r="H32" s="957">
        <v>960</v>
      </c>
      <c r="I32" s="1289"/>
      <c r="J32" s="957"/>
      <c r="K32" s="961"/>
      <c r="L32" s="957"/>
      <c r="M32" s="961"/>
      <c r="N32" s="957"/>
      <c r="O32" s="1223"/>
    </row>
    <row r="33" spans="1:15" customHeight="1" ht="22.5" s="941" customFormat="1">
      <c r="A33" s="961">
        <v>22</v>
      </c>
      <c r="B33" s="1227" t="s">
        <v>2214</v>
      </c>
      <c r="C33" s="1041">
        <v>200</v>
      </c>
      <c r="D33" s="156">
        <v>1</v>
      </c>
      <c r="E33" s="156" t="s">
        <v>192</v>
      </c>
      <c r="F33" s="782">
        <f>D33*C33</f>
        <v>200</v>
      </c>
      <c r="G33" s="371">
        <f>H33/C33</f>
        <v>1</v>
      </c>
      <c r="H33" s="957">
        <v>200</v>
      </c>
      <c r="I33" s="1289"/>
      <c r="J33" s="957"/>
      <c r="K33" s="961"/>
      <c r="L33" s="957"/>
      <c r="M33" s="961"/>
      <c r="N33" s="957"/>
      <c r="O33" s="1223"/>
    </row>
    <row r="34" spans="1:15" customHeight="1" ht="11.25" s="941" customFormat="1">
      <c r="A34" s="1220">
        <v>23</v>
      </c>
      <c r="B34" s="1227" t="s">
        <v>2215</v>
      </c>
      <c r="C34" s="1041">
        <v>60</v>
      </c>
      <c r="D34" s="156">
        <v>15</v>
      </c>
      <c r="E34" s="156" t="s">
        <v>192</v>
      </c>
      <c r="F34" s="782">
        <f>D34*C34</f>
        <v>900</v>
      </c>
      <c r="G34" s="371">
        <f>H34/C34</f>
        <v>15</v>
      </c>
      <c r="H34" s="957">
        <v>900</v>
      </c>
      <c r="I34" s="1289"/>
      <c r="J34" s="957"/>
      <c r="K34" s="961"/>
      <c r="L34" s="957"/>
      <c r="M34" s="961"/>
      <c r="N34" s="957"/>
      <c r="O34" s="1223"/>
    </row>
    <row r="35" spans="1:15" customHeight="1" ht="22.5" s="941" customFormat="1">
      <c r="A35" s="1220">
        <v>24</v>
      </c>
      <c r="B35" s="1227" t="s">
        <v>2216</v>
      </c>
      <c r="C35" s="1041">
        <v>300</v>
      </c>
      <c r="D35" s="156">
        <v>2</v>
      </c>
      <c r="E35" s="156" t="s">
        <v>192</v>
      </c>
      <c r="F35" s="782">
        <f>D35*C35</f>
        <v>600</v>
      </c>
      <c r="G35" s="371">
        <f>H35/C35</f>
        <v>2</v>
      </c>
      <c r="H35" s="957">
        <v>600</v>
      </c>
      <c r="I35" s="1289"/>
      <c r="J35" s="957"/>
      <c r="K35" s="156"/>
      <c r="L35" s="957"/>
      <c r="M35" s="156"/>
      <c r="N35" s="957"/>
      <c r="O35" s="1223"/>
    </row>
    <row r="36" spans="1:15" customHeight="1" ht="11.25" s="941" customFormat="1">
      <c r="A36" s="961">
        <v>25</v>
      </c>
      <c r="B36" s="1227" t="s">
        <v>2217</v>
      </c>
      <c r="C36" s="1041">
        <v>45</v>
      </c>
      <c r="D36" s="156">
        <v>12</v>
      </c>
      <c r="E36" s="156" t="s">
        <v>192</v>
      </c>
      <c r="F36" s="782">
        <f>D36*C36</f>
        <v>540</v>
      </c>
      <c r="G36" s="371">
        <f>H36/C36</f>
        <v>6</v>
      </c>
      <c r="H36" s="957">
        <v>270</v>
      </c>
      <c r="I36" s="1289">
        <f>J36/C37</f>
        <v>3.375</v>
      </c>
      <c r="J36" s="957">
        <v>270</v>
      </c>
      <c r="K36" s="156"/>
      <c r="L36" s="957"/>
      <c r="M36" s="156"/>
      <c r="N36" s="957"/>
      <c r="O36" s="1223"/>
    </row>
    <row r="37" spans="1:15" customHeight="1" ht="11.25" s="941" customFormat="1">
      <c r="A37" s="961">
        <v>26</v>
      </c>
      <c r="B37" s="674" t="s">
        <v>2218</v>
      </c>
      <c r="C37" s="1041">
        <v>80</v>
      </c>
      <c r="D37" s="156">
        <v>10</v>
      </c>
      <c r="E37" s="156" t="s">
        <v>1654</v>
      </c>
      <c r="F37" s="782">
        <f>D37*C37</f>
        <v>800</v>
      </c>
      <c r="G37" s="371">
        <f>H37/C37</f>
        <v>5</v>
      </c>
      <c r="H37" s="957">
        <v>400</v>
      </c>
      <c r="I37" s="1289">
        <f>J37/C38</f>
        <v>3.3333333333333</v>
      </c>
      <c r="J37" s="957">
        <v>400</v>
      </c>
      <c r="K37" s="156"/>
      <c r="L37" s="957"/>
      <c r="M37" s="156"/>
      <c r="N37" s="957"/>
      <c r="O37" s="1223"/>
    </row>
    <row r="38" spans="1:15" customHeight="1" ht="11.45" s="1292" customFormat="1">
      <c r="A38" s="1220">
        <v>27</v>
      </c>
      <c r="B38" s="674" t="s">
        <v>2219</v>
      </c>
      <c r="C38" s="1041">
        <v>120</v>
      </c>
      <c r="D38" s="358">
        <v>3</v>
      </c>
      <c r="E38" s="358" t="s">
        <v>647</v>
      </c>
      <c r="F38" s="782">
        <f>D38*C38</f>
        <v>360</v>
      </c>
      <c r="G38" s="371">
        <f>H38/C38</f>
        <v>3</v>
      </c>
      <c r="H38" s="1290">
        <v>360</v>
      </c>
      <c r="I38" s="1289"/>
      <c r="J38" s="1290"/>
      <c r="K38" s="358"/>
      <c r="L38" s="1290"/>
      <c r="M38" s="358"/>
      <c r="N38" s="1290"/>
      <c r="O38" s="1291"/>
    </row>
    <row r="39" spans="1:15" customHeight="1" ht="11.25" s="941" customFormat="1">
      <c r="A39" s="961">
        <v>28</v>
      </c>
      <c r="B39" s="674" t="s">
        <v>2220</v>
      </c>
      <c r="C39" s="1041">
        <v>80</v>
      </c>
      <c r="D39" s="156">
        <v>5</v>
      </c>
      <c r="E39" s="156" t="s">
        <v>647</v>
      </c>
      <c r="F39" s="782">
        <f>D39*C39</f>
        <v>400</v>
      </c>
      <c r="G39" s="371">
        <f>H39/C39</f>
        <v>5</v>
      </c>
      <c r="H39" s="957">
        <v>400</v>
      </c>
      <c r="I39" s="1289"/>
      <c r="J39" s="957"/>
      <c r="K39" s="156"/>
      <c r="L39" s="957"/>
      <c r="M39" s="156"/>
      <c r="N39" s="957"/>
      <c r="O39" s="1223"/>
    </row>
    <row r="40" spans="1:15" customHeight="1" ht="11.25" s="941" customFormat="1">
      <c r="A40" s="961">
        <v>29</v>
      </c>
      <c r="B40" s="674" t="s">
        <v>2221</v>
      </c>
      <c r="C40" s="1041">
        <v>30</v>
      </c>
      <c r="D40" s="156">
        <v>12</v>
      </c>
      <c r="E40" s="156" t="s">
        <v>647</v>
      </c>
      <c r="F40" s="782">
        <f>D40*C40</f>
        <v>360</v>
      </c>
      <c r="G40" s="371">
        <f>H40/C40</f>
        <v>12</v>
      </c>
      <c r="H40" s="957">
        <v>360</v>
      </c>
      <c r="I40" s="1289"/>
      <c r="J40" s="957"/>
      <c r="K40" s="156"/>
      <c r="L40" s="957"/>
      <c r="M40" s="156"/>
      <c r="N40" s="957"/>
      <c r="O40" s="1223"/>
    </row>
    <row r="41" spans="1:15" customHeight="1" ht="11.45" s="941" customFormat="1">
      <c r="A41" s="961">
        <v>30</v>
      </c>
      <c r="B41" s="1293" t="s">
        <v>2222</v>
      </c>
      <c r="C41" s="1041">
        <v>50</v>
      </c>
      <c r="D41" s="156">
        <v>50</v>
      </c>
      <c r="E41" s="156" t="s">
        <v>1654</v>
      </c>
      <c r="F41" s="782">
        <f>D41*C41</f>
        <v>2500</v>
      </c>
      <c r="G41" s="371">
        <f>H41/C41</f>
        <v>25</v>
      </c>
      <c r="H41" s="957">
        <v>1250</v>
      </c>
      <c r="I41" s="1289">
        <f>J41/C42</f>
        <v>4.1666666666667</v>
      </c>
      <c r="J41" s="957">
        <v>1250</v>
      </c>
      <c r="K41" s="156"/>
      <c r="L41" s="957"/>
      <c r="M41" s="156"/>
      <c r="N41" s="957"/>
      <c r="O41" s="1223"/>
    </row>
    <row r="42" spans="1:15" customHeight="1" ht="11.25" s="941" customFormat="1">
      <c r="A42" s="1220">
        <v>31</v>
      </c>
      <c r="B42" s="518" t="s">
        <v>2223</v>
      </c>
      <c r="C42" s="1294">
        <v>300</v>
      </c>
      <c r="D42" s="1295">
        <v>6</v>
      </c>
      <c r="E42" s="1295" t="s">
        <v>647</v>
      </c>
      <c r="F42" s="782">
        <f>D42*C42</f>
        <v>1800</v>
      </c>
      <c r="G42" s="371">
        <f>H42/C42</f>
        <v>3</v>
      </c>
      <c r="H42" s="957">
        <v>900</v>
      </c>
      <c r="I42" s="1289">
        <f>J42/C43</f>
        <v>3</v>
      </c>
      <c r="J42" s="957">
        <v>900</v>
      </c>
      <c r="K42" s="156"/>
      <c r="L42" s="957"/>
      <c r="M42" s="156"/>
      <c r="N42" s="957"/>
      <c r="O42" s="1223"/>
    </row>
    <row r="43" spans="1:15" customHeight="1" ht="11.25" s="941" customFormat="1">
      <c r="A43" s="961">
        <v>32</v>
      </c>
      <c r="B43" s="518" t="s">
        <v>2224</v>
      </c>
      <c r="C43" s="1294">
        <v>300</v>
      </c>
      <c r="D43" s="1295">
        <v>5</v>
      </c>
      <c r="E43" s="1295" t="s">
        <v>192</v>
      </c>
      <c r="F43" s="782">
        <f>D43*C43</f>
        <v>1500</v>
      </c>
      <c r="G43" s="371">
        <f>H43/C43</f>
        <v>5</v>
      </c>
      <c r="H43" s="957">
        <v>1500</v>
      </c>
      <c r="I43" s="1289"/>
      <c r="J43" s="957"/>
      <c r="K43" s="156"/>
      <c r="L43" s="957"/>
      <c r="M43" s="156"/>
      <c r="N43" s="957"/>
      <c r="O43" s="1223"/>
    </row>
    <row r="44" spans="1:15" customHeight="1" ht="22.5" s="941" customFormat="1">
      <c r="A44" s="961">
        <v>33</v>
      </c>
      <c r="B44" s="518" t="s">
        <v>2225</v>
      </c>
      <c r="C44" s="1294">
        <v>300</v>
      </c>
      <c r="D44" s="1295">
        <v>5</v>
      </c>
      <c r="E44" s="1295" t="s">
        <v>2226</v>
      </c>
      <c r="F44" s="782">
        <f>D44*C44</f>
        <v>1500</v>
      </c>
      <c r="G44" s="371">
        <f>H44/C44</f>
        <v>5</v>
      </c>
      <c r="H44" s="957">
        <v>1500</v>
      </c>
      <c r="I44" s="1289"/>
      <c r="J44" s="957"/>
      <c r="K44" s="156"/>
      <c r="L44" s="957"/>
      <c r="M44" s="156"/>
      <c r="N44" s="957"/>
      <c r="O44" s="1223"/>
    </row>
    <row r="45" spans="1:15" customHeight="1" ht="11.25" s="941" customFormat="1">
      <c r="A45" s="961">
        <v>34</v>
      </c>
      <c r="B45" s="1227" t="s">
        <v>2227</v>
      </c>
      <c r="C45" s="1041">
        <v>500</v>
      </c>
      <c r="D45" s="156">
        <v>6</v>
      </c>
      <c r="E45" s="156" t="s">
        <v>2226</v>
      </c>
      <c r="F45" s="782">
        <f>D45*C45</f>
        <v>3000</v>
      </c>
      <c r="G45" s="371">
        <f>H45/C45</f>
        <v>3</v>
      </c>
      <c r="H45" s="957">
        <v>1500</v>
      </c>
      <c r="I45" s="1289">
        <f>J45/C46</f>
        <v>12.5</v>
      </c>
      <c r="J45" s="957">
        <v>1500</v>
      </c>
      <c r="K45" s="156"/>
      <c r="L45" s="957"/>
      <c r="M45" s="156"/>
      <c r="N45" s="957"/>
      <c r="O45" s="1223"/>
    </row>
    <row r="46" spans="1:15" customHeight="1" ht="11.25" s="941" customFormat="1">
      <c r="A46" s="1220">
        <v>35</v>
      </c>
      <c r="B46" s="1227" t="s">
        <v>2228</v>
      </c>
      <c r="C46" s="1041">
        <v>120</v>
      </c>
      <c r="D46" s="156">
        <v>12</v>
      </c>
      <c r="E46" s="156" t="s">
        <v>647</v>
      </c>
      <c r="F46" s="782">
        <f>D46*C46</f>
        <v>1440</v>
      </c>
      <c r="G46" s="371">
        <f>H46/C46</f>
        <v>12</v>
      </c>
      <c r="H46" s="957">
        <v>1440</v>
      </c>
      <c r="I46" s="1289"/>
      <c r="J46" s="957"/>
      <c r="K46" s="156"/>
      <c r="L46" s="957"/>
      <c r="M46" s="156"/>
      <c r="N46" s="957"/>
      <c r="O46" s="1223"/>
    </row>
    <row r="47" spans="1:15" customHeight="1" ht="11.25" s="941" customFormat="1">
      <c r="A47" s="961">
        <v>36</v>
      </c>
      <c r="B47" s="1227" t="s">
        <v>2229</v>
      </c>
      <c r="C47" s="1041">
        <v>240</v>
      </c>
      <c r="D47" s="156">
        <v>2</v>
      </c>
      <c r="E47" s="156" t="s">
        <v>1017</v>
      </c>
      <c r="F47" s="782">
        <f>D47*C47</f>
        <v>480</v>
      </c>
      <c r="G47" s="371"/>
      <c r="H47" s="957"/>
      <c r="I47" s="1289">
        <f>J47/C48</f>
        <v>0.061420345489443</v>
      </c>
      <c r="J47" s="957">
        <v>480</v>
      </c>
      <c r="K47" s="156"/>
      <c r="L47" s="957"/>
      <c r="M47" s="156"/>
      <c r="N47" s="957"/>
      <c r="O47" s="1223"/>
    </row>
    <row r="48" spans="1:15">
      <c r="A48" s="1296" t="s">
        <v>82</v>
      </c>
      <c r="B48" s="1297"/>
      <c r="C48" s="1298">
        <f>SUM(C12:C47)</f>
        <v>7815</v>
      </c>
      <c r="D48" s="1299">
        <f>SUM(D12:D47)</f>
        <v>948</v>
      </c>
      <c r="E48" s="1300"/>
      <c r="F48" s="1298">
        <f>SUM(F12:F47)</f>
        <v>50810</v>
      </c>
      <c r="G48" s="1301">
        <f>SUM(G12:G47)</f>
        <v>536</v>
      </c>
      <c r="H48" s="1302">
        <f>SUM(H12:H47)</f>
        <v>37330</v>
      </c>
      <c r="I48" s="1301">
        <f>SUM(I22:I47)</f>
        <v>617.53786962085</v>
      </c>
      <c r="J48" s="1302">
        <f>SUM(J12:J47)</f>
        <v>13480</v>
      </c>
      <c r="K48" s="1303"/>
      <c r="L48" s="1302">
        <f>SUM(L12:L47)</f>
        <v>0</v>
      </c>
      <c r="M48" s="1303"/>
      <c r="N48" s="1302">
        <f>SUM(N12:N47)</f>
        <v>0</v>
      </c>
    </row>
    <row r="49" spans="1:15">
      <c r="A49" s="182" t="s">
        <v>0</v>
      </c>
      <c r="B49" s="181"/>
      <c r="C49" s="181"/>
    </row>
    <row r="50" spans="1:15">
      <c r="A50" s="182"/>
      <c r="B50" s="181"/>
      <c r="C50" s="181"/>
    </row>
    <row r="51" spans="1:15">
      <c r="F51" s="938" t="s">
        <v>1</v>
      </c>
      <c r="G51" s="938"/>
      <c r="H51" s="938"/>
      <c r="I51" s="938"/>
    </row>
    <row r="52" spans="1:15">
      <c r="F52" s="939" t="s">
        <v>2</v>
      </c>
      <c r="G52" s="939"/>
      <c r="H52" s="939"/>
      <c r="I52" s="939"/>
    </row>
    <row r="54" spans="1:15" customHeight="1" ht="11.25" s="941" customFormat="1">
      <c r="A54" s="310" t="s">
        <v>3</v>
      </c>
      <c r="B54" s="310"/>
      <c r="C54" s="310"/>
      <c r="D54" s="310"/>
      <c r="E54" s="940"/>
      <c r="F54" s="940"/>
      <c r="G54" s="940"/>
      <c r="H54" s="940"/>
      <c r="I54" s="940"/>
      <c r="J54" s="940"/>
      <c r="K54" s="940"/>
      <c r="L54" s="940"/>
      <c r="M54" s="940"/>
      <c r="N54" s="940"/>
    </row>
    <row r="55" spans="1:15" customHeight="1" ht="11.25" s="941" customFormat="1">
      <c r="A55" s="41" t="s">
        <v>4</v>
      </c>
      <c r="B55" s="41"/>
      <c r="C55" s="41"/>
      <c r="D55" s="41"/>
      <c r="E55" s="41"/>
      <c r="F55" s="42" t="s">
        <v>5</v>
      </c>
      <c r="G55" s="42"/>
      <c r="H55" s="42"/>
      <c r="I55" s="42"/>
      <c r="J55" s="42"/>
      <c r="K55" s="43" t="s">
        <v>1751</v>
      </c>
      <c r="L55" s="43"/>
      <c r="M55" s="43"/>
      <c r="N55" s="43"/>
    </row>
    <row r="56" spans="1:15" customHeight="1" ht="12.75" s="941" customFormat="1">
      <c r="A56" s="942" t="s">
        <v>2191</v>
      </c>
      <c r="B56" s="942"/>
      <c r="C56" s="942"/>
      <c r="D56" s="942"/>
      <c r="E56" s="942"/>
      <c r="F56" s="45" t="s">
        <v>8</v>
      </c>
      <c r="G56" s="42" t="s">
        <v>9</v>
      </c>
      <c r="H56" s="42"/>
      <c r="I56" s="42" t="s">
        <v>10</v>
      </c>
      <c r="J56" s="42"/>
      <c r="K56" s="46" t="s">
        <v>11</v>
      </c>
      <c r="L56" s="46"/>
      <c r="M56" s="46"/>
      <c r="N56" s="46"/>
    </row>
    <row r="57" spans="1:15" customHeight="1" ht="11.25" s="941" customFormat="1">
      <c r="A57" s="47" t="s">
        <v>12</v>
      </c>
      <c r="B57" s="47" t="s">
        <v>13</v>
      </c>
      <c r="C57" s="47" t="s">
        <v>14</v>
      </c>
      <c r="D57" s="48" t="s">
        <v>15</v>
      </c>
      <c r="E57" s="49"/>
      <c r="F57" s="47" t="s">
        <v>16</v>
      </c>
      <c r="G57" s="42" t="s">
        <v>17</v>
      </c>
      <c r="H57" s="42"/>
      <c r="I57" s="42"/>
      <c r="J57" s="42"/>
      <c r="K57" s="42"/>
      <c r="L57" s="42"/>
      <c r="M57" s="42"/>
      <c r="N57" s="42"/>
    </row>
    <row r="58" spans="1:15" customHeight="1" ht="11.25" s="941" customFormat="1">
      <c r="A58" s="47"/>
      <c r="B58" s="47"/>
      <c r="C58" s="47"/>
      <c r="D58" s="50"/>
      <c r="E58" s="51"/>
      <c r="F58" s="47"/>
      <c r="G58" s="943" t="s">
        <v>18</v>
      </c>
      <c r="H58" s="943"/>
      <c r="I58" s="944" t="s">
        <v>19</v>
      </c>
      <c r="J58" s="944"/>
      <c r="K58" s="945" t="s">
        <v>20</v>
      </c>
      <c r="L58" s="945"/>
      <c r="M58" s="687" t="s">
        <v>21</v>
      </c>
      <c r="N58" s="687"/>
    </row>
    <row r="59" spans="1:15" customHeight="1" ht="11.25" s="941" customFormat="1">
      <c r="A59" s="47"/>
      <c r="B59" s="47"/>
      <c r="C59" s="47"/>
      <c r="D59" s="57" t="s">
        <v>22</v>
      </c>
      <c r="E59" s="57" t="s">
        <v>13</v>
      </c>
      <c r="F59" s="47"/>
      <c r="G59" s="45" t="s">
        <v>23</v>
      </c>
      <c r="H59" s="57" t="s">
        <v>24</v>
      </c>
      <c r="I59" s="57" t="s">
        <v>23</v>
      </c>
      <c r="J59" s="57" t="s">
        <v>24</v>
      </c>
      <c r="K59" s="57" t="s">
        <v>23</v>
      </c>
      <c r="L59" s="57" t="s">
        <v>24</v>
      </c>
      <c r="M59" s="57" t="s">
        <v>23</v>
      </c>
      <c r="N59" s="57" t="s">
        <v>24</v>
      </c>
    </row>
    <row r="60" spans="1:15" customHeight="1" ht="11.25" s="941" customFormat="1">
      <c r="A60" s="961"/>
      <c r="B60" s="1304" t="s">
        <v>2230</v>
      </c>
      <c r="C60" s="782"/>
      <c r="D60" s="1222"/>
      <c r="E60" s="156"/>
      <c r="F60" s="782">
        <f>D60*C60</f>
        <v>0</v>
      </c>
      <c r="G60" s="955"/>
      <c r="H60" s="957"/>
      <c r="I60" s="156"/>
      <c r="J60" s="957"/>
      <c r="K60" s="156"/>
      <c r="L60" s="957"/>
      <c r="M60" s="156"/>
      <c r="N60" s="957"/>
      <c r="O60" s="1223"/>
    </row>
    <row r="61" spans="1:15" customHeight="1" ht="11.25" s="941" customFormat="1">
      <c r="A61" s="961">
        <v>37</v>
      </c>
      <c r="B61" s="1227" t="s">
        <v>2231</v>
      </c>
      <c r="C61" s="1294">
        <v>300</v>
      </c>
      <c r="D61" s="1295">
        <v>60</v>
      </c>
      <c r="E61" s="1295" t="s">
        <v>1568</v>
      </c>
      <c r="F61" s="782">
        <f>D61*C61</f>
        <v>18000</v>
      </c>
      <c r="G61" s="955">
        <f>H61/C61</f>
        <v>60</v>
      </c>
      <c r="H61" s="715">
        <v>18000</v>
      </c>
      <c r="I61" s="156"/>
      <c r="J61" s="957"/>
      <c r="K61" s="156"/>
      <c r="L61" s="957"/>
      <c r="M61" s="156"/>
      <c r="N61" s="957"/>
      <c r="O61" s="1223"/>
    </row>
    <row r="62" spans="1:15" customHeight="1" ht="22.5" s="941" customFormat="1">
      <c r="A62" s="961">
        <v>38</v>
      </c>
      <c r="B62" s="1227" t="s">
        <v>2232</v>
      </c>
      <c r="C62" s="1294">
        <v>300</v>
      </c>
      <c r="D62" s="1295">
        <v>60</v>
      </c>
      <c r="E62" s="1295" t="s">
        <v>1568</v>
      </c>
      <c r="F62" s="782">
        <f>D62*C62</f>
        <v>18000</v>
      </c>
      <c r="G62" s="955"/>
      <c r="H62" s="957"/>
      <c r="I62" s="156">
        <f>J62/C62</f>
        <v>60</v>
      </c>
      <c r="J62" s="957">
        <v>18000</v>
      </c>
      <c r="K62" s="156"/>
      <c r="L62" s="957"/>
      <c r="M62" s="156"/>
      <c r="N62" s="957"/>
      <c r="O62" s="1223"/>
    </row>
    <row r="63" spans="1:15" customHeight="1" ht="22.5" s="941" customFormat="1">
      <c r="A63" s="961">
        <v>39</v>
      </c>
      <c r="B63" s="518" t="s">
        <v>2233</v>
      </c>
      <c r="C63" s="1294">
        <v>300</v>
      </c>
      <c r="D63" s="1295">
        <v>60</v>
      </c>
      <c r="E63" s="1295" t="s">
        <v>1568</v>
      </c>
      <c r="F63" s="782">
        <f>D63*C63</f>
        <v>18000</v>
      </c>
      <c r="G63" s="955"/>
      <c r="H63" s="957"/>
      <c r="I63" s="156">
        <f>J63/C63</f>
        <v>60</v>
      </c>
      <c r="J63" s="1305">
        <v>18000</v>
      </c>
      <c r="K63" s="156"/>
      <c r="L63" s="957"/>
      <c r="M63" s="156"/>
      <c r="N63" s="957"/>
      <c r="O63" s="1223"/>
    </row>
    <row r="64" spans="1:15" customHeight="1" ht="22.5" s="941" customFormat="1">
      <c r="A64" s="961">
        <v>40</v>
      </c>
      <c r="B64" s="1227" t="s">
        <v>2234</v>
      </c>
      <c r="C64" s="1294">
        <v>300</v>
      </c>
      <c r="D64" s="1295">
        <v>60</v>
      </c>
      <c r="E64" s="1295" t="s">
        <v>1568</v>
      </c>
      <c r="F64" s="782">
        <f>D64*C64</f>
        <v>18000</v>
      </c>
      <c r="G64" s="955"/>
      <c r="H64" s="957"/>
      <c r="I64" s="156"/>
      <c r="J64" s="957"/>
      <c r="K64" s="156">
        <f>L64/C64</f>
        <v>60</v>
      </c>
      <c r="L64" s="957">
        <v>18000</v>
      </c>
      <c r="M64" s="156"/>
      <c r="N64" s="957"/>
      <c r="O64" s="1223"/>
    </row>
    <row r="65" spans="1:15" customHeight="1" ht="11.45" s="941" customFormat="1">
      <c r="A65" s="961">
        <v>41</v>
      </c>
      <c r="B65" s="1227" t="s">
        <v>2235</v>
      </c>
      <c r="C65" s="1294">
        <v>300</v>
      </c>
      <c r="D65" s="1295">
        <v>175</v>
      </c>
      <c r="E65" s="1295" t="s">
        <v>1568</v>
      </c>
      <c r="F65" s="782">
        <f>D65*C65</f>
        <v>52500</v>
      </c>
      <c r="G65" s="955"/>
      <c r="H65" s="957"/>
      <c r="I65" s="156"/>
      <c r="J65" s="957"/>
      <c r="K65" s="156"/>
      <c r="L65" s="957"/>
      <c r="M65" s="156">
        <f>N65/C65</f>
        <v>175</v>
      </c>
      <c r="N65" s="957">
        <v>52500</v>
      </c>
      <c r="O65" s="1223"/>
    </row>
    <row r="66" spans="1:15" customHeight="1" ht="11.45" s="941" customFormat="1">
      <c r="A66" s="1306"/>
      <c r="B66" s="1307"/>
      <c r="C66" s="1294"/>
      <c r="D66" s="1308"/>
      <c r="E66" s="1295"/>
      <c r="F66" s="782"/>
      <c r="G66" s="955"/>
      <c r="H66" s="957"/>
      <c r="I66" s="156"/>
      <c r="J66" s="957"/>
      <c r="K66" s="156"/>
      <c r="L66" s="957"/>
      <c r="M66" s="156"/>
      <c r="N66" s="957"/>
      <c r="O66" s="1223"/>
    </row>
    <row r="67" spans="1:15" customHeight="1" ht="11.45" s="941" customFormat="1">
      <c r="A67" s="1306"/>
      <c r="B67" s="1307"/>
      <c r="C67" s="1294"/>
      <c r="D67" s="1308"/>
      <c r="E67" s="1295"/>
      <c r="F67" s="782"/>
      <c r="G67" s="955"/>
      <c r="H67" s="957"/>
      <c r="I67" s="156"/>
      <c r="J67" s="957"/>
      <c r="K67" s="156"/>
      <c r="L67" s="957"/>
      <c r="M67" s="156"/>
      <c r="N67" s="957"/>
      <c r="O67" s="1223"/>
    </row>
    <row r="68" spans="1:15" customHeight="1" ht="11.45" s="941" customFormat="1">
      <c r="A68" s="1306"/>
      <c r="B68" s="1307"/>
      <c r="C68" s="1294"/>
      <c r="D68" s="1308"/>
      <c r="E68" s="1295"/>
      <c r="F68" s="782"/>
      <c r="G68" s="955"/>
      <c r="H68" s="957"/>
      <c r="I68" s="156"/>
      <c r="J68" s="957"/>
      <c r="K68" s="156"/>
      <c r="L68" s="957"/>
      <c r="M68" s="156"/>
      <c r="N68" s="957"/>
      <c r="O68" s="1223"/>
    </row>
    <row r="69" spans="1:15" customHeight="1" ht="11.45" s="941" customFormat="1">
      <c r="A69" s="1306"/>
      <c r="B69" s="1307"/>
      <c r="C69" s="1294"/>
      <c r="D69" s="1308"/>
      <c r="E69" s="1295"/>
      <c r="F69" s="782"/>
      <c r="G69" s="955"/>
      <c r="H69" s="957"/>
      <c r="I69" s="156"/>
      <c r="J69" s="957"/>
      <c r="K69" s="156"/>
      <c r="L69" s="957"/>
      <c r="M69" s="156"/>
      <c r="N69" s="957"/>
      <c r="O69" s="1223"/>
    </row>
    <row r="70" spans="1:15" customHeight="1" ht="11.45" s="941" customFormat="1">
      <c r="A70" s="1306"/>
      <c r="B70" s="1307"/>
      <c r="C70" s="1294"/>
      <c r="D70" s="1308"/>
      <c r="E70" s="1295"/>
      <c r="F70" s="782"/>
      <c r="G70" s="955"/>
      <c r="H70" s="957"/>
      <c r="I70" s="156"/>
      <c r="J70" s="957"/>
      <c r="K70" s="156"/>
      <c r="L70" s="957"/>
      <c r="M70" s="156"/>
      <c r="N70" s="957"/>
      <c r="O70" s="1223"/>
    </row>
    <row r="71" spans="1:15" customHeight="1" ht="11.45" s="941" customFormat="1">
      <c r="A71" s="1306"/>
      <c r="B71" s="1307"/>
      <c r="C71" s="1294"/>
      <c r="D71" s="1308"/>
      <c r="E71" s="1295"/>
      <c r="F71" s="782"/>
      <c r="G71" s="955"/>
      <c r="H71" s="957"/>
      <c r="I71" s="156"/>
      <c r="J71" s="957"/>
      <c r="K71" s="156"/>
      <c r="L71" s="957"/>
      <c r="M71" s="156"/>
      <c r="N71" s="957"/>
      <c r="O71" s="1223"/>
    </row>
    <row r="72" spans="1:15" customHeight="1" ht="11.45" s="941" customFormat="1">
      <c r="A72" s="1306"/>
      <c r="B72" s="1307"/>
      <c r="C72" s="1294"/>
      <c r="D72" s="1308"/>
      <c r="E72" s="1295"/>
      <c r="F72" s="782"/>
      <c r="G72" s="955"/>
      <c r="H72" s="957"/>
      <c r="I72" s="156"/>
      <c r="J72" s="957"/>
      <c r="K72" s="156"/>
      <c r="L72" s="957"/>
      <c r="M72" s="156"/>
      <c r="N72" s="957"/>
      <c r="O72" s="1223"/>
    </row>
    <row r="73" spans="1:15" customHeight="1" ht="11.45" s="941" customFormat="1">
      <c r="A73" s="1306"/>
      <c r="B73" s="1307"/>
      <c r="C73" s="1294"/>
      <c r="D73" s="1308"/>
      <c r="E73" s="1295"/>
      <c r="F73" s="782"/>
      <c r="G73" s="955"/>
      <c r="H73" s="957"/>
      <c r="I73" s="156"/>
      <c r="J73" s="957"/>
      <c r="K73" s="156"/>
      <c r="L73" s="957"/>
      <c r="M73" s="156"/>
      <c r="N73" s="957"/>
      <c r="O73" s="1223"/>
    </row>
    <row r="74" spans="1:15" customHeight="1" ht="11.45" s="941" customFormat="1">
      <c r="A74" s="1306"/>
      <c r="B74" s="1307"/>
      <c r="C74" s="1294"/>
      <c r="D74" s="1308"/>
      <c r="E74" s="1295"/>
      <c r="F74" s="782"/>
      <c r="G74" s="955"/>
      <c r="H74" s="957"/>
      <c r="I74" s="156"/>
      <c r="J74" s="957"/>
      <c r="K74" s="156"/>
      <c r="L74" s="957"/>
      <c r="M74" s="156"/>
      <c r="N74" s="957"/>
      <c r="O74" s="1223"/>
    </row>
    <row r="75" spans="1:15" customHeight="1" ht="11.45" s="941" customFormat="1">
      <c r="A75" s="1306"/>
      <c r="B75" s="1307"/>
      <c r="C75" s="1294"/>
      <c r="D75" s="1308"/>
      <c r="E75" s="1295"/>
      <c r="F75" s="782"/>
      <c r="G75" s="955"/>
      <c r="H75" s="957"/>
      <c r="I75" s="156"/>
      <c r="J75" s="957"/>
      <c r="K75" s="156"/>
      <c r="L75" s="957"/>
      <c r="M75" s="156"/>
      <c r="N75" s="957"/>
      <c r="O75" s="1223"/>
    </row>
    <row r="76" spans="1:15" customHeight="1" ht="11.45" s="941" customFormat="1">
      <c r="A76" s="1306"/>
      <c r="B76" s="1307"/>
      <c r="C76" s="1294"/>
      <c r="D76" s="1308"/>
      <c r="E76" s="1295"/>
      <c r="F76" s="782"/>
      <c r="G76" s="955"/>
      <c r="H76" s="957"/>
      <c r="I76" s="156"/>
      <c r="J76" s="957"/>
      <c r="K76" s="156"/>
      <c r="L76" s="957"/>
      <c r="M76" s="156"/>
      <c r="N76" s="957"/>
      <c r="O76" s="1223"/>
    </row>
    <row r="77" spans="1:15" customHeight="1" ht="11.45" s="941" customFormat="1">
      <c r="A77" s="1306"/>
      <c r="B77" s="1307"/>
      <c r="C77" s="1294"/>
      <c r="D77" s="1308"/>
      <c r="E77" s="1295"/>
      <c r="F77" s="782"/>
      <c r="G77" s="955"/>
      <c r="H77" s="957"/>
      <c r="I77" s="156"/>
      <c r="J77" s="957"/>
      <c r="K77" s="156"/>
      <c r="L77" s="957"/>
      <c r="M77" s="156"/>
      <c r="N77" s="957"/>
      <c r="O77" s="1223"/>
    </row>
    <row r="78" spans="1:15" customHeight="1" ht="11.45" s="941" customFormat="1">
      <c r="A78" s="1306"/>
      <c r="B78" s="1307"/>
      <c r="C78" s="1294"/>
      <c r="D78" s="1308"/>
      <c r="E78" s="1295"/>
      <c r="F78" s="782"/>
      <c r="G78" s="955"/>
      <c r="H78" s="957"/>
      <c r="I78" s="156"/>
      <c r="J78" s="957"/>
      <c r="K78" s="156"/>
      <c r="L78" s="957"/>
      <c r="M78" s="156"/>
      <c r="N78" s="957"/>
      <c r="O78" s="1223"/>
    </row>
    <row r="79" spans="1:15" customHeight="1" ht="11.45" s="941" customFormat="1">
      <c r="A79" s="1306"/>
      <c r="B79" s="1307"/>
      <c r="C79" s="1294"/>
      <c r="D79" s="1308"/>
      <c r="E79" s="1295"/>
      <c r="F79" s="782"/>
      <c r="G79" s="955"/>
      <c r="H79" s="957"/>
      <c r="I79" s="156"/>
      <c r="J79" s="957"/>
      <c r="K79" s="156"/>
      <c r="L79" s="957"/>
      <c r="M79" s="156"/>
      <c r="N79" s="957"/>
      <c r="O79" s="1223"/>
    </row>
    <row r="80" spans="1:15" customHeight="1" ht="11.45" s="941" customFormat="1">
      <c r="A80" s="1306"/>
      <c r="B80" s="1307"/>
      <c r="C80" s="1294"/>
      <c r="D80" s="1308"/>
      <c r="E80" s="1295"/>
      <c r="F80" s="782"/>
      <c r="G80" s="955"/>
      <c r="H80" s="957"/>
      <c r="I80" s="156"/>
      <c r="J80" s="957"/>
      <c r="K80" s="156"/>
      <c r="L80" s="957"/>
      <c r="M80" s="156"/>
      <c r="N80" s="957"/>
      <c r="O80" s="1223"/>
    </row>
    <row r="81" spans="1:15" customHeight="1" ht="11.45" s="941" customFormat="1">
      <c r="A81" s="1306"/>
      <c r="B81" s="1307"/>
      <c r="C81" s="1294"/>
      <c r="D81" s="1308"/>
      <c r="E81" s="1295"/>
      <c r="F81" s="782"/>
      <c r="G81" s="955"/>
      <c r="H81" s="957"/>
      <c r="I81" s="156"/>
      <c r="J81" s="957"/>
      <c r="K81" s="156"/>
      <c r="L81" s="957"/>
      <c r="M81" s="156"/>
      <c r="N81" s="957"/>
      <c r="O81" s="1223"/>
    </row>
    <row r="82" spans="1:15">
      <c r="A82" s="962" t="s">
        <v>141</v>
      </c>
      <c r="B82" s="1228"/>
      <c r="C82" s="967">
        <f>SUM(C60:C65)+C48</f>
        <v>9315</v>
      </c>
      <c r="D82" s="1229">
        <f>SUM(D60:D65)+D48</f>
        <v>1363</v>
      </c>
      <c r="E82" s="1230"/>
      <c r="F82" s="967">
        <v>210372</v>
      </c>
      <c r="G82" s="1309">
        <f>G61+G48</f>
        <v>596</v>
      </c>
      <c r="H82" s="969">
        <f>SUM(H60:H63)+H48</f>
        <v>55330</v>
      </c>
      <c r="I82" s="1309">
        <f>SUM(I48)+120</f>
        <v>737.53786962085</v>
      </c>
      <c r="J82" s="969">
        <f>SUM(J60:J63)+J48</f>
        <v>49480</v>
      </c>
      <c r="K82" s="968">
        <v>60</v>
      </c>
      <c r="L82" s="969">
        <f>SUM(L60:L65)</f>
        <v>18000</v>
      </c>
      <c r="M82" s="968">
        <v>175</v>
      </c>
      <c r="N82" s="969">
        <f>SUM(N60:N65)</f>
        <v>52500</v>
      </c>
    </row>
    <row r="88" spans="1:15">
      <c r="F88" s="773"/>
      <c r="I88" s="77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B82"/>
    <mergeCell ref="A57:A59"/>
    <mergeCell ref="B57:B59"/>
    <mergeCell ref="C57:C59"/>
    <mergeCell ref="D57:E58"/>
    <mergeCell ref="F57:F59"/>
    <mergeCell ref="G57:N57"/>
    <mergeCell ref="G58:H58"/>
    <mergeCell ref="I58:J58"/>
    <mergeCell ref="K58:L58"/>
    <mergeCell ref="M58:N58"/>
    <mergeCell ref="F52:I52"/>
    <mergeCell ref="A54:D54"/>
    <mergeCell ref="A55:E55"/>
    <mergeCell ref="F55:J55"/>
    <mergeCell ref="K55:N55"/>
    <mergeCell ref="A56:E56"/>
    <mergeCell ref="G56:H56"/>
    <mergeCell ref="I56:J56"/>
    <mergeCell ref="K56:N56"/>
    <mergeCell ref="G10:H10"/>
    <mergeCell ref="I10:J10"/>
    <mergeCell ref="K10:L10"/>
    <mergeCell ref="M10:N10"/>
    <mergeCell ref="A48:B48"/>
    <mergeCell ref="F51:I51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F3:I3"/>
    <mergeCell ref="F4:I4"/>
    <mergeCell ref="A6:D6"/>
    <mergeCell ref="A7:E7"/>
    <mergeCell ref="F7:J7"/>
    <mergeCell ref="K7:N7"/>
  </mergeCells>
  <printOptions gridLines="false" gridLinesSet="true"/>
  <pageMargins left="0.43307086614173" right="0.23622047244094" top="0.19685039370079" bottom="0" header="0.31496062992126" footer="0.31496062992126"/>
  <pageSetup paperSize="14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4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2"/>
  <sheetViews>
    <sheetView tabSelected="0" workbookViewId="0" zoomScale="90" zoomScaleNormal="90" showGridLines="true" showRowColHeaders="1">
      <selection activeCell="A36" sqref="A36"/>
    </sheetView>
  </sheetViews>
  <sheetFormatPr defaultRowHeight="14.4" defaultColWidth="9.140625" outlineLevelRow="0" outlineLevelCol="0"/>
  <cols>
    <col min="1" max="1" width="30" customWidth="true" style="0"/>
    <col min="2" max="2" width="44.5703125" customWidth="true" style="0"/>
    <col min="3" max="3" width="21.5703125" customWidth="true" style="0"/>
  </cols>
  <sheetData>
    <row r="1" spans="1:7">
      <c r="B1" s="1" t="s">
        <v>2236</v>
      </c>
    </row>
    <row r="3" spans="1:7">
      <c r="A3" s="8" t="s">
        <v>2237</v>
      </c>
      <c r="B3" s="8" t="s">
        <v>2238</v>
      </c>
      <c r="C3" s="8" t="s">
        <v>16</v>
      </c>
    </row>
    <row r="4" spans="1:7">
      <c r="A4" s="2" t="s">
        <v>2239</v>
      </c>
      <c r="B4" s="2" t="s">
        <v>2240</v>
      </c>
      <c r="C4" s="3">
        <v>176130</v>
      </c>
    </row>
    <row r="5" spans="1:7">
      <c r="A5" s="2" t="s">
        <v>2241</v>
      </c>
      <c r="B5" s="2" t="s">
        <v>2242</v>
      </c>
      <c r="C5" s="3">
        <v>220410</v>
      </c>
      <c r="D5" t="s">
        <v>2243</v>
      </c>
    </row>
    <row r="6" spans="1:7">
      <c r="A6" s="2" t="s">
        <v>2244</v>
      </c>
      <c r="B6" s="2" t="s">
        <v>2245</v>
      </c>
      <c r="C6" s="7">
        <v>12095348</v>
      </c>
    </row>
    <row r="7" spans="1:7">
      <c r="A7" s="2" t="s">
        <v>2246</v>
      </c>
      <c r="B7" s="2" t="s">
        <v>2247</v>
      </c>
      <c r="C7" s="3">
        <v>2313403.2</v>
      </c>
    </row>
    <row r="8" spans="1:7">
      <c r="A8" s="2" t="s">
        <v>2248</v>
      </c>
      <c r="B8" s="2" t="s">
        <v>2242</v>
      </c>
      <c r="C8" s="3">
        <v>2498098</v>
      </c>
    </row>
    <row r="9" spans="1:7">
      <c r="A9" s="2" t="s">
        <v>2249</v>
      </c>
      <c r="B9" s="2" t="s">
        <v>2250</v>
      </c>
      <c r="C9" s="3">
        <v>2823643.2</v>
      </c>
    </row>
    <row r="10" spans="1:7">
      <c r="A10" s="2" t="s">
        <v>2251</v>
      </c>
      <c r="B10" s="2" t="s">
        <v>2252</v>
      </c>
      <c r="C10" s="3">
        <v>5616000</v>
      </c>
    </row>
    <row r="11" spans="1:7" customHeight="1" ht="26.25">
      <c r="A11" s="19" t="s">
        <v>2253</v>
      </c>
      <c r="B11" s="10"/>
      <c r="C11" s="12">
        <v>539127.6</v>
      </c>
    </row>
    <row r="12" spans="1:7">
      <c r="A12" s="2" t="s">
        <v>2254</v>
      </c>
      <c r="B12" s="2" t="s">
        <v>2255</v>
      </c>
      <c r="C12" s="7">
        <v>210372</v>
      </c>
    </row>
    <row r="13" spans="1:7">
      <c r="A13" s="2" t="s">
        <v>2256</v>
      </c>
      <c r="B13" s="2" t="s">
        <v>2257</v>
      </c>
      <c r="C13" s="7">
        <v>1120000</v>
      </c>
    </row>
    <row r="14" spans="1:7">
      <c r="A14" s="2" t="s">
        <v>2258</v>
      </c>
      <c r="B14" s="2" t="s">
        <v>2259</v>
      </c>
      <c r="C14" s="7">
        <v>333676.8</v>
      </c>
    </row>
    <row r="15" spans="1:7">
      <c r="A15" s="2" t="s">
        <v>2260</v>
      </c>
      <c r="B15" s="2" t="s">
        <v>2261</v>
      </c>
      <c r="C15" s="7">
        <v>228248</v>
      </c>
    </row>
    <row r="16" spans="1:7">
      <c r="A16" s="2" t="s">
        <v>2262</v>
      </c>
      <c r="B16" s="2" t="s">
        <v>2263</v>
      </c>
      <c r="C16" s="7">
        <v>557905.2</v>
      </c>
    </row>
    <row r="17" spans="1:7">
      <c r="A17" s="2" t="s">
        <v>2264</v>
      </c>
      <c r="B17" s="2" t="s">
        <v>2265</v>
      </c>
      <c r="C17" s="7">
        <v>1576757</v>
      </c>
    </row>
    <row r="18" spans="1:7">
      <c r="A18" s="2" t="s">
        <v>2266</v>
      </c>
      <c r="B18" s="2" t="s">
        <v>2267</v>
      </c>
      <c r="C18" s="7">
        <v>1653106.1</v>
      </c>
    </row>
    <row r="19" spans="1:7">
      <c r="A19" s="2" t="s">
        <v>2268</v>
      </c>
      <c r="B19" s="2" t="s">
        <v>2269</v>
      </c>
      <c r="C19" s="7">
        <v>299257.2</v>
      </c>
    </row>
    <row r="20" spans="1:7">
      <c r="A20" s="2" t="s">
        <v>2270</v>
      </c>
      <c r="B20" s="1" t="s">
        <v>2271</v>
      </c>
      <c r="C20" s="7">
        <v>1567324.8</v>
      </c>
    </row>
    <row r="21" spans="1:7">
      <c r="A21" s="2" t="s">
        <v>2272</v>
      </c>
      <c r="B21" s="2" t="s">
        <v>2273</v>
      </c>
      <c r="C21" s="7">
        <v>6038000.32</v>
      </c>
    </row>
    <row r="22" spans="1:7">
      <c r="A22" s="2" t="s">
        <v>2274</v>
      </c>
      <c r="B22" s="2" t="s">
        <v>2265</v>
      </c>
      <c r="C22" s="7">
        <v>1326115.2</v>
      </c>
    </row>
    <row r="23" spans="1:7">
      <c r="A23" s="17" t="s">
        <v>2275</v>
      </c>
      <c r="B23" s="9" t="s">
        <v>2276</v>
      </c>
      <c r="C23" s="11">
        <v>402000</v>
      </c>
    </row>
    <row r="24" spans="1:7" customHeight="1" ht="15.75">
      <c r="A24" s="2" t="s">
        <v>2277</v>
      </c>
      <c r="B24" s="2" t="s">
        <v>2278</v>
      </c>
      <c r="C24" s="20">
        <v>5857781</v>
      </c>
    </row>
    <row r="25" spans="1:7">
      <c r="A25" s="2" t="s">
        <v>2279</v>
      </c>
      <c r="B25" s="10" t="s">
        <v>2280</v>
      </c>
      <c r="C25" s="7">
        <v>892398.11</v>
      </c>
    </row>
    <row r="26" spans="1:7">
      <c r="A26" s="2" t="s">
        <v>2281</v>
      </c>
      <c r="B26" s="2" t="s">
        <v>2282</v>
      </c>
      <c r="C26" s="7">
        <v>2760180</v>
      </c>
    </row>
    <row r="27" spans="1:7">
      <c r="A27" s="2" t="s">
        <v>2283</v>
      </c>
      <c r="B27" s="2" t="s">
        <v>2284</v>
      </c>
      <c r="C27" s="7">
        <v>350430</v>
      </c>
    </row>
    <row r="28" spans="1:7">
      <c r="A28" s="2" t="s">
        <v>2285</v>
      </c>
      <c r="B28" s="15" t="s">
        <v>2286</v>
      </c>
      <c r="C28" s="16">
        <v>216619.2</v>
      </c>
      <c r="D28" s="14"/>
      <c r="E28" s="14"/>
    </row>
    <row r="29" spans="1:7">
      <c r="A29" s="2" t="s">
        <v>2287</v>
      </c>
      <c r="B29" s="2" t="s">
        <v>2288</v>
      </c>
      <c r="C29" s="7">
        <v>237075</v>
      </c>
    </row>
    <row r="30" spans="1:7">
      <c r="A30" s="2" t="s">
        <v>2289</v>
      </c>
      <c r="B30" s="2" t="s">
        <v>2290</v>
      </c>
      <c r="C30" s="7">
        <v>176232</v>
      </c>
    </row>
    <row r="31" spans="1:7">
      <c r="A31" s="2" t="s">
        <v>2291</v>
      </c>
      <c r="B31" s="2" t="s">
        <v>2292</v>
      </c>
      <c r="C31" s="7">
        <v>11856000</v>
      </c>
    </row>
    <row r="32" spans="1:7">
      <c r="A32" s="2" t="s">
        <v>2293</v>
      </c>
      <c r="B32" s="2" t="s">
        <v>2294</v>
      </c>
      <c r="C32" s="7">
        <v>66000</v>
      </c>
    </row>
    <row r="33" spans="1:7">
      <c r="A33" s="2" t="s">
        <v>2295</v>
      </c>
      <c r="B33" s="2" t="s">
        <v>2296</v>
      </c>
      <c r="C33" s="7">
        <v>32280000</v>
      </c>
    </row>
    <row r="34" spans="1:7">
      <c r="A34" s="2" t="s">
        <v>2297</v>
      </c>
      <c r="B34" s="2" t="s">
        <v>2298</v>
      </c>
      <c r="C34" s="7">
        <v>1590000</v>
      </c>
    </row>
    <row r="35" spans="1:7">
      <c r="A35" s="2" t="s">
        <v>2299</v>
      </c>
      <c r="B35" s="1" t="s">
        <v>2300</v>
      </c>
      <c r="C35" s="7">
        <v>176232</v>
      </c>
    </row>
    <row r="36" spans="1:7">
      <c r="A36" s="2" t="s">
        <v>2301</v>
      </c>
      <c r="B36" s="2" t="s">
        <v>2242</v>
      </c>
      <c r="C36" s="7">
        <v>1171368</v>
      </c>
    </row>
    <row r="37" spans="1:7">
      <c r="A37" s="2" t="s">
        <v>2302</v>
      </c>
      <c r="B37" s="2" t="s">
        <v>2303</v>
      </c>
      <c r="C37" s="7">
        <v>1184382</v>
      </c>
    </row>
    <row r="38" spans="1:7">
      <c r="A38" s="2" t="s">
        <v>2304</v>
      </c>
      <c r="B38" s="2" t="s">
        <v>2305</v>
      </c>
      <c r="C38" s="7">
        <v>1235000</v>
      </c>
    </row>
    <row r="39" spans="1:7" customHeight="1" ht="15.75">
      <c r="A39" s="21" t="s">
        <v>540</v>
      </c>
      <c r="B39" s="22"/>
      <c r="C39" s="6">
        <f>SUM(C5:C38)</f>
        <v>101468489.93</v>
      </c>
      <c r="G39" s="18"/>
    </row>
    <row r="41" spans="1:7">
      <c r="B41" s="4"/>
    </row>
    <row r="44" spans="1:7">
      <c r="A44" s="13"/>
      <c r="B44" s="13"/>
    </row>
    <row r="45" spans="1:7">
      <c r="B45" s="5"/>
    </row>
    <row r="48" spans="1:7">
      <c r="B48" s="4"/>
    </row>
    <row r="51" spans="1:7">
      <c r="B51" s="13"/>
    </row>
    <row r="52" spans="1:7">
      <c r="B5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B39"/>
  </mergeCells>
  <printOptions gridLines="false" gridLinesSet="true" horizontalCentered="true"/>
  <pageMargins left="0.5" right="0.5" top="1" bottom="0.39583333333333" header="0.3" footer="0.3"/>
  <pageSetup paperSize="14" orientation="portrait" scale="8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SP SEC</vt:lpstr>
      <vt:lpstr>CHO</vt:lpstr>
      <vt:lpstr>CEO</vt:lpstr>
      <vt:lpstr>CAcctgO</vt:lpstr>
      <vt:lpstr>CTO</vt:lpstr>
      <vt:lpstr>BPLO</vt:lpstr>
      <vt:lpstr>CBO</vt:lpstr>
      <vt:lpstr>CVO</vt:lpstr>
      <vt:lpstr>CADAC</vt:lpstr>
      <vt:lpstr>CIDG</vt:lpstr>
      <vt:lpstr>CPDO</vt:lpstr>
      <vt:lpstr>ENRO</vt:lpstr>
      <vt:lpstr>SLAUGHTERHOUSE</vt:lpstr>
      <vt:lpstr>CMO-ERS</vt:lpstr>
      <vt:lpstr>CILTTO</vt:lpstr>
      <vt:lpstr>TTFO</vt:lpstr>
      <vt:lpstr>CTMO</vt:lpstr>
      <vt:lpstr>BFP</vt:lpstr>
      <vt:lpstr>COMELEC</vt:lpstr>
      <vt:lpstr>DAR</vt:lpstr>
      <vt:lpstr>DepEd</vt:lpstr>
      <vt:lpstr>SP-KAG. GELI</vt:lpstr>
      <vt:lpstr>HPG</vt:lpstr>
      <vt:lpstr>PIO</vt:lpstr>
      <vt:lpstr>PPO</vt:lpstr>
      <vt:lpstr>APP SUMMARY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Angeline</cp:lastModifiedBy>
  <dcterms:created xsi:type="dcterms:W3CDTF">2018-01-17T13:49:13+08:00</dcterms:created>
  <dcterms:modified xsi:type="dcterms:W3CDTF">2023-03-08T14:46:57+08:00</dcterms:modified>
  <dc:title/>
  <dc:description/>
  <dc:subject/>
  <cp:keywords/>
  <cp:category/>
</cp:coreProperties>
</file>